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264382\Documents\Adempimenti Trasparenza\Sovvenzioni e contributi\"/>
    </mc:Choice>
  </mc:AlternateContent>
  <bookViews>
    <workbookView xWindow="0" yWindow="0" windowWidth="20490" windowHeight="8340" tabRatio="730"/>
  </bookViews>
  <sheets>
    <sheet name="Riepilogo generale" sheetId="1" r:id="rId1"/>
    <sheet name="Caorso" sheetId="2" r:id="rId2"/>
    <sheet name="Trisaia" sheetId="3" r:id="rId3"/>
    <sheet name="Garigliano" sheetId="4" r:id="rId4"/>
    <sheet name="Casaccia, Sede e Nucleco" sheetId="5" r:id="rId5"/>
    <sheet name="Saluggia" sheetId="6" r:id="rId6"/>
    <sheet name="Trino" sheetId="7" r:id="rId7"/>
    <sheet name="Latina" sheetId="10" r:id="rId8"/>
    <sheet name="Bosco Marengo" sheetId="8" r:id="rId9"/>
  </sheets>
  <definedNames>
    <definedName name="_xlnm._FilterDatabase" localSheetId="2" hidden="1">Trisaia!$E$3:$E$79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H19" i="5"/>
  <c r="H18" i="5"/>
  <c r="D19" i="2"/>
  <c r="D20" i="2"/>
  <c r="E17" i="10" l="1"/>
  <c r="E16" i="10"/>
  <c r="E15" i="10"/>
  <c r="E18" i="7"/>
  <c r="D6" i="1" s="1"/>
  <c r="E17" i="7"/>
  <c r="F6" i="7"/>
  <c r="E16" i="7" s="1"/>
  <c r="E20" i="6"/>
  <c r="E19" i="6"/>
  <c r="E18" i="6"/>
  <c r="E24" i="5"/>
  <c r="E23" i="5"/>
  <c r="E22" i="5"/>
  <c r="D26" i="4"/>
  <c r="D10" i="1" s="1"/>
  <c r="D25" i="4"/>
  <c r="G81" i="3" l="1"/>
  <c r="F81" i="3"/>
  <c r="G11" i="7" l="1"/>
  <c r="G10" i="7"/>
  <c r="G9" i="7"/>
  <c r="G8" i="7"/>
  <c r="F11" i="10" l="1"/>
  <c r="G9" i="10"/>
  <c r="G7" i="10"/>
  <c r="G6" i="10"/>
  <c r="G11" i="10" s="1"/>
  <c r="H13" i="5"/>
  <c r="H12" i="5"/>
  <c r="H11" i="5"/>
  <c r="H10" i="5"/>
  <c r="G6" i="7"/>
  <c r="G11" i="6" l="1"/>
  <c r="G9" i="6"/>
  <c r="G14" i="4" l="1"/>
  <c r="G11" i="4"/>
  <c r="G10" i="4"/>
  <c r="G7" i="8"/>
  <c r="F9" i="8" l="1"/>
  <c r="G6" i="8"/>
  <c r="G9" i="8" s="1"/>
  <c r="F12" i="7" l="1"/>
  <c r="G7" i="7"/>
  <c r="G12" i="7" s="1"/>
  <c r="F13" i="6" l="1"/>
  <c r="G10" i="6"/>
  <c r="G8" i="6"/>
  <c r="G7" i="6"/>
  <c r="G6" i="6"/>
  <c r="G13" i="6" l="1"/>
  <c r="F18" i="5"/>
  <c r="H15" i="5"/>
  <c r="H14" i="5"/>
  <c r="H9" i="5"/>
  <c r="H8" i="5"/>
  <c r="H7" i="5"/>
  <c r="H6" i="5"/>
  <c r="F14" i="4" l="1"/>
  <c r="F13" i="4"/>
  <c r="G12" i="4"/>
  <c r="F11" i="4"/>
  <c r="F10" i="4"/>
  <c r="F9" i="4"/>
  <c r="F7" i="4"/>
  <c r="D24" i="4" s="1"/>
  <c r="D8" i="1" s="1"/>
  <c r="F6" i="4"/>
  <c r="D23" i="4" l="1"/>
  <c r="D7" i="1" s="1"/>
  <c r="D9" i="4"/>
  <c r="D9" i="10"/>
  <c r="D22" i="4"/>
  <c r="D9" i="1" s="1"/>
  <c r="F16" i="4"/>
  <c r="G9" i="4"/>
  <c r="G16" i="4"/>
  <c r="F14" i="2"/>
  <c r="D14" i="1" s="1"/>
  <c r="D17" i="1" s="1"/>
  <c r="E14" i="2"/>
  <c r="D13" i="1" s="1"/>
</calcChain>
</file>

<file path=xl/sharedStrings.xml><?xml version="1.0" encoding="utf-8"?>
<sst xmlns="http://schemas.openxmlformats.org/spreadsheetml/2006/main" count="453" uniqueCount="122">
  <si>
    <t>TIPOLOGIA DPI</t>
  </si>
  <si>
    <t xml:space="preserve">QUANTITÀ </t>
  </si>
  <si>
    <t xml:space="preserve">Mascherine chirurgiche </t>
  </si>
  <si>
    <t>Sovrascarpe</t>
  </si>
  <si>
    <t>Guanti</t>
  </si>
  <si>
    <t>Tute tyvek</t>
  </si>
  <si>
    <t>Altri DPI (mascherine FFP3, visiere, occhiali)</t>
  </si>
  <si>
    <t>Totale DPI</t>
  </si>
  <si>
    <t>RICOGNIZIONE DONAZIONI DPI NEL CONTESTO COVID-19</t>
  </si>
  <si>
    <t>SITO</t>
  </si>
  <si>
    <t>DESTINATARIO</t>
  </si>
  <si>
    <t>QUANTITA’</t>
  </si>
  <si>
    <t>VALORE ECONOMICO (€)</t>
  </si>
  <si>
    <t>DATA</t>
  </si>
  <si>
    <t>Caorso</t>
  </si>
  <si>
    <t>Casa di Riposo Breviglieri, Viale Matteotti, 20, 29013 Carpaneto Piacentino (PC)</t>
  </si>
  <si>
    <t>ASP AZALEA, Corso Matteotti 124, 29015 Castel San Giovanni (PC)</t>
  </si>
  <si>
    <t>Comando Provinciale dei Vigili del Fuoco di PiacenzaStrada Val Nure, 9 - 29122 Piacenza (PC)</t>
  </si>
  <si>
    <t xml:space="preserve">Protezione Civile di Piacenza Strada Val Nure, 9 - 29121 </t>
  </si>
  <si>
    <t>mascherine chirurgiche</t>
  </si>
  <si>
    <t>Protezione Civile Sede di Caorso Sede legale - via E. Montale, 2/A
 Sede operativa - Viale Stazione, 39, 29012 Caorso (PC)</t>
  </si>
  <si>
    <t>ASST Lodi Magazzino Economale Via Secondo Cremonesi 4 26900 Lodi</t>
  </si>
  <si>
    <t>Totale Caorso</t>
  </si>
  <si>
    <t>VALORE ECONOMICO</t>
  </si>
  <si>
    <t>Trisaia</t>
  </si>
  <si>
    <t>Regione Puglia</t>
  </si>
  <si>
    <t>mascherine ffp3</t>
  </si>
  <si>
    <t>Comune di Nova Siri</t>
  </si>
  <si>
    <t>Carabinieri Rotondella</t>
  </si>
  <si>
    <t>Acquedotto Lucano</t>
  </si>
  <si>
    <t>Questura di Policoro</t>
  </si>
  <si>
    <t>Guardia Medica Scanzano</t>
  </si>
  <si>
    <t>guanti in nitrile</t>
  </si>
  <si>
    <t>Regione Basilicata Ospedale San Carlo Potenza</t>
  </si>
  <si>
    <t>tute in tyvek</t>
  </si>
  <si>
    <t>protettore oculare</t>
  </si>
  <si>
    <t>Ospedale di Matera</t>
  </si>
  <si>
    <t>tute antiacidi</t>
  </si>
  <si>
    <t>copriscarpe monouso blu</t>
  </si>
  <si>
    <t>Ospedale di Policoro (MT)</t>
  </si>
  <si>
    <t>Punto Sanitario ASM Nova Siri</t>
  </si>
  <si>
    <t>paraschizzi</t>
  </si>
  <si>
    <t>sovrascarpe in pvc</t>
  </si>
  <si>
    <t>Protezione Civile Matera</t>
  </si>
  <si>
    <t>Comune di Tolve (PZ)</t>
  </si>
  <si>
    <t>Comune di Tursi</t>
  </si>
  <si>
    <t>Comune di Policoro</t>
  </si>
  <si>
    <t>Caritas Rotondella</t>
  </si>
  <si>
    <t>Protezione Civile Scanzano Jonico (MT)</t>
  </si>
  <si>
    <t>Comune di Pisticci (MT)</t>
  </si>
  <si>
    <t>Azienda Sanitaria Matera</t>
  </si>
  <si>
    <t>Croce Rossa Basilicata</t>
  </si>
  <si>
    <t>Totale</t>
  </si>
  <si>
    <t>GARIGLIANO</t>
  </si>
  <si>
    <t>PRESIDIO OSPEDALIERO SAN ROCCO</t>
  </si>
  <si>
    <t>TUTE IN TYVEK VARIE TAGLIE - SCATOLE DA 25 PZ</t>
  </si>
  <si>
    <t>GUANTI IN NITRILE VARIE TAGLI - SCATOLE DA 100 PZ</t>
  </si>
  <si>
    <t>TANICA 25 KG IPOCLORITO 5%</t>
  </si>
  <si>
    <t>SOVRASCARPA IMPERMEABILE - SCATOLE DA 175 PA A SCATOLA</t>
  </si>
  <si>
    <t>COPRISCARPA 31 CM - 100 PA A SCATOLA</t>
  </si>
  <si>
    <t>COPRISCARPA 36 CM - 100 PA A SCATOLA</t>
  </si>
  <si>
    <t>MASCHERINE CHIRURGICHE</t>
  </si>
  <si>
    <t>ASSOCIAZIONE IL MIO MONDO ESISTE</t>
  </si>
  <si>
    <t>Totale Garigliano</t>
  </si>
  <si>
    <t>COSTO
UNITARIO</t>
  </si>
  <si>
    <t xml:space="preserve">VALORE ECONOMICO
</t>
  </si>
  <si>
    <t>(iva esclusa)</t>
  </si>
  <si>
    <t>Casaccia</t>
  </si>
  <si>
    <t>Ospedale S. Andrea Roma</t>
  </si>
  <si>
    <t>Tute tyvek (Safeman 010)</t>
  </si>
  <si>
    <t>occhiali</t>
  </si>
  <si>
    <t>visiere</t>
  </si>
  <si>
    <t>Sede Centrale</t>
  </si>
  <si>
    <t>Protezione civile della Regione Lazio</t>
  </si>
  <si>
    <t>Ausl Piacenza</t>
  </si>
  <si>
    <t>Protezione civile della Regione Emilia Romagna</t>
  </si>
  <si>
    <t>Mascherine chirurgiche</t>
  </si>
  <si>
    <t>ASL Torino 3</t>
  </si>
  <si>
    <t>Aria SpA - Regione Lombardia</t>
  </si>
  <si>
    <t>NUCLECO</t>
  </si>
  <si>
    <t xml:space="preserve">SEMI MASCHERE MONOUSO </t>
  </si>
  <si>
    <t xml:space="preserve">ASSOCIAZIONE P.A. SOCCORSO GUIDONIA MONTECELIO   </t>
  </si>
  <si>
    <t>MASCHERINE MONOUSO</t>
  </si>
  <si>
    <t>Saluggia</t>
  </si>
  <si>
    <t>Ospedale S.Andrea - Vercelli</t>
  </si>
  <si>
    <t>Coordinamento Provinciale Protezione Civile - Vercelli</t>
  </si>
  <si>
    <t>PAT 118 - Trino</t>
  </si>
  <si>
    <t>Trino</t>
  </si>
  <si>
    <t>Comune di Trino</t>
  </si>
  <si>
    <t>Croce Rossa militare</t>
  </si>
  <si>
    <t>Tute Tyvec</t>
  </si>
  <si>
    <t>Ospedale Vercelli</t>
  </si>
  <si>
    <t>Totale Trino</t>
  </si>
  <si>
    <t>Latina</t>
  </si>
  <si>
    <t>Ospedale S.M. Goretti - Latina</t>
  </si>
  <si>
    <t>Mascherine Sanitarie Chiurgiche</t>
  </si>
  <si>
    <t>Tute Tyvek</t>
  </si>
  <si>
    <t>Visiere di Protezione</t>
  </si>
  <si>
    <t>Totale Latina</t>
  </si>
  <si>
    <t>Bosco Marengo</t>
  </si>
  <si>
    <t>Comune di Bosco Marengo</t>
  </si>
  <si>
    <t>Guanti in nitrile</t>
  </si>
  <si>
    <t>Totale Bosco Marengo</t>
  </si>
  <si>
    <t>tute tyvek caorso</t>
  </si>
  <si>
    <t xml:space="preserve">mascherine </t>
  </si>
  <si>
    <t>guanti</t>
  </si>
  <si>
    <t>tute</t>
  </si>
  <si>
    <t>sovrascarpe</t>
  </si>
  <si>
    <t>altro</t>
  </si>
  <si>
    <t>copriscarpe</t>
  </si>
  <si>
    <t>mascherine</t>
  </si>
  <si>
    <t>Totale Saluggia</t>
  </si>
  <si>
    <t>LIBERALITA' IN NATURA PER CONTRASTO EPIDEMIA COVID-19</t>
  </si>
  <si>
    <t>TIPOLOGIA DPI/SERVIZIO</t>
  </si>
  <si>
    <t>Azienda Usl Piacenza</t>
  </si>
  <si>
    <t>Servizio di sanificazione dei locali ospedalieri e amministrativi dell'Azienda USL dal 14.04 al 30.06 2020</t>
  </si>
  <si>
    <t>Servizio sanificazione locali ospedalieri</t>
  </si>
  <si>
    <t>Valore economico DPI</t>
  </si>
  <si>
    <t>Totale Casaccia, Sede Centrale, Nucleco DPI</t>
  </si>
  <si>
    <t>Totale Casaccia, Sede Centrale, Nucleco DPI + Servizio Sanificazione</t>
  </si>
  <si>
    <t>Valore economico servizio sanificazione</t>
  </si>
  <si>
    <t>Controvalore totale erogazione liberali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</si>
</sst>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10]_-;\-* #,##0.00\ [$€-410]_-;_-* &quot;-&quot;??\ [$€-410]_-;_-@_-"/>
    <numFmt numFmtId="165" formatCode="_-* #,##0\ _€_-;\-* #,##0\ _€_-;_-* &quot;-&quot;??\ _€_-;_-@_-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/>
    <xf numFmtId="165" fontId="2" fillId="0" borderId="4" xfId="1" applyNumberFormat="1" applyFont="1" applyBorder="1"/>
    <xf numFmtId="164" fontId="2" fillId="0" borderId="4" xfId="0" applyNumberFormat="1" applyFont="1" applyBorder="1"/>
    <xf numFmtId="8" fontId="0" fillId="0" borderId="0" xfId="0" applyNumberFormat="1"/>
    <xf numFmtId="0" fontId="0" fillId="0" borderId="0" xfId="0"/>
    <xf numFmtId="17" fontId="0" fillId="0" borderId="0" xfId="0" applyNumberFormat="1"/>
    <xf numFmtId="3" fontId="0" fillId="0" borderId="0" xfId="0" applyNumberFormat="1"/>
    <xf numFmtId="0" fontId="0" fillId="0" borderId="4" xfId="0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 vertical="center"/>
    </xf>
    <xf numFmtId="166" fontId="1" fillId="0" borderId="4" xfId="1" applyNumberFormat="1" applyFont="1" applyBorder="1" applyAlignment="1">
      <alignment vertical="center"/>
    </xf>
    <xf numFmtId="43" fontId="1" fillId="0" borderId="4" xfId="1" applyFont="1" applyBorder="1"/>
    <xf numFmtId="164" fontId="0" fillId="0" borderId="4" xfId="0" applyNumberFormat="1" applyFont="1" applyBorder="1"/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43" fontId="1" fillId="0" borderId="4" xfId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164" fontId="0" fillId="0" borderId="4" xfId="0" applyNumberFormat="1" applyBorder="1" applyAlignment="1">
      <alignment horizontal="center"/>
    </xf>
    <xf numFmtId="15" fontId="0" fillId="0" borderId="4" xfId="0" applyNumberFormat="1" applyBorder="1" applyAlignment="1">
      <alignment horizontal="center"/>
    </xf>
    <xf numFmtId="0" fontId="6" fillId="0" borderId="4" xfId="0" applyFont="1" applyBorder="1"/>
    <xf numFmtId="166" fontId="2" fillId="0" borderId="4" xfId="0" applyNumberFormat="1" applyFont="1" applyBorder="1"/>
    <xf numFmtId="164" fontId="0" fillId="0" borderId="4" xfId="0" applyNumberFormat="1" applyBorder="1"/>
    <xf numFmtId="14" fontId="0" fillId="0" borderId="4" xfId="0" applyNumberFormat="1" applyBorder="1"/>
    <xf numFmtId="0" fontId="2" fillId="0" borderId="7" xfId="0" applyFont="1" applyBorder="1" applyAlignment="1"/>
    <xf numFmtId="0" fontId="2" fillId="0" borderId="11" xfId="0" applyFont="1" applyBorder="1" applyAlignment="1"/>
    <xf numFmtId="0" fontId="2" fillId="0" borderId="0" xfId="0" applyFont="1"/>
    <xf numFmtId="165" fontId="0" fillId="0" borderId="0" xfId="1" applyNumberFormat="1" applyFont="1"/>
    <xf numFmtId="0" fontId="0" fillId="0" borderId="0" xfId="0" applyFont="1"/>
    <xf numFmtId="165" fontId="0" fillId="0" borderId="0" xfId="0" applyNumberFormat="1"/>
    <xf numFmtId="3" fontId="2" fillId="0" borderId="0" xfId="0" applyNumberFormat="1" applyFont="1"/>
    <xf numFmtId="8" fontId="2" fillId="0" borderId="0" xfId="0" applyNumberFormat="1" applyFont="1"/>
    <xf numFmtId="0" fontId="0" fillId="0" borderId="7" xfId="0" applyBorder="1"/>
    <xf numFmtId="0" fontId="0" fillId="0" borderId="11" xfId="0" applyBorder="1"/>
    <xf numFmtId="0" fontId="0" fillId="0" borderId="4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0" fillId="0" borderId="4" xfId="0" applyNumberFormat="1" applyBorder="1"/>
    <xf numFmtId="3" fontId="0" fillId="0" borderId="4" xfId="0" applyNumberFormat="1" applyBorder="1"/>
    <xf numFmtId="8" fontId="0" fillId="0" borderId="4" xfId="0" applyNumberFormat="1" applyBorder="1"/>
    <xf numFmtId="0" fontId="0" fillId="0" borderId="4" xfId="0" applyBorder="1" applyAlignment="1">
      <alignment horizontal="center" wrapText="1"/>
    </xf>
    <xf numFmtId="44" fontId="2" fillId="0" borderId="0" xfId="4" applyFont="1"/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/>
    </xf>
  </cellXfs>
  <cellStyles count="5">
    <cellStyle name="Migliaia" xfId="1" builtinId="3"/>
    <cellStyle name="Migliaia 2" xfId="2"/>
    <cellStyle name="Normale" xfId="0" builtinId="0"/>
    <cellStyle name="Valuta" xfId="4" builtinId="4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152400</xdr:rowOff>
    </xdr:from>
    <xdr:to>
      <xdr:col>2</xdr:col>
      <xdr:colOff>9526</xdr:colOff>
      <xdr:row>2</xdr:row>
      <xdr:rowOff>44772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52400"/>
          <a:ext cx="1181100" cy="835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7"/>
  <sheetViews>
    <sheetView tabSelected="1" workbookViewId="0">
      <selection activeCell="F11" sqref="F11"/>
    </sheetView>
  </sheetViews>
  <sheetFormatPr defaultRowHeight="15" x14ac:dyDescent="0.25"/>
  <cols>
    <col min="3" max="3" width="39.7109375" customWidth="1"/>
    <col min="4" max="4" width="16.28515625" customWidth="1"/>
    <col min="5" max="5" width="13" customWidth="1"/>
  </cols>
  <sheetData>
    <row r="2" spans="3:10" ht="59.25" customHeight="1" x14ac:dyDescent="0.25">
      <c r="C2" s="46" t="s">
        <v>112</v>
      </c>
    </row>
    <row r="3" spans="3:10" x14ac:dyDescent="0.25">
      <c r="C3" s="46"/>
      <c r="D3" s="46"/>
      <c r="E3" s="46"/>
      <c r="F3" s="16"/>
      <c r="G3" s="16"/>
      <c r="H3" s="16"/>
      <c r="I3" s="16"/>
      <c r="J3" s="16"/>
    </row>
    <row r="4" spans="3:10" x14ac:dyDescent="0.25">
      <c r="C4" s="46" t="s">
        <v>113</v>
      </c>
      <c r="D4" s="46" t="s">
        <v>1</v>
      </c>
      <c r="E4" s="46"/>
      <c r="F4" s="16"/>
      <c r="G4" s="16"/>
      <c r="H4" s="16"/>
      <c r="I4" s="16"/>
      <c r="J4" s="16"/>
    </row>
    <row r="5" spans="3:10" x14ac:dyDescent="0.25">
      <c r="C5" s="16"/>
      <c r="D5" s="16"/>
      <c r="E5" s="16"/>
      <c r="F5" s="16"/>
      <c r="G5" s="16"/>
      <c r="H5" s="16"/>
      <c r="I5" s="16"/>
      <c r="J5" s="16"/>
    </row>
    <row r="6" spans="3:10" x14ac:dyDescent="0.25">
      <c r="C6" s="16" t="s">
        <v>2</v>
      </c>
      <c r="D6" s="47">
        <f>Caorso!D20+Trisaia!E85+Garigliano!D25+'Casaccia, Sede e Nucleco'!E23+Saluggia!E20+Trino!E18+Latina!E15+'Bosco Marengo'!F6</f>
        <v>59473</v>
      </c>
      <c r="E6" s="16"/>
      <c r="F6" s="16"/>
      <c r="G6" s="16"/>
      <c r="H6" s="16"/>
      <c r="I6" s="16"/>
      <c r="J6" s="16"/>
    </row>
    <row r="7" spans="3:10" x14ac:dyDescent="0.25">
      <c r="C7" s="48" t="s">
        <v>3</v>
      </c>
      <c r="D7" s="47">
        <f>Trisaia!E89+Garigliano!D23+Saluggia!E19+Trino!E16</f>
        <v>13868</v>
      </c>
      <c r="E7" s="16"/>
      <c r="F7" s="16"/>
      <c r="G7" s="16"/>
      <c r="H7" s="16"/>
      <c r="I7" s="16"/>
      <c r="J7" s="16"/>
    </row>
    <row r="8" spans="3:10" x14ac:dyDescent="0.25">
      <c r="C8" s="48" t="s">
        <v>4</v>
      </c>
      <c r="D8" s="47">
        <f>Trisaia!E87+Garigliano!D24+'Bosco Marengo'!F7</f>
        <v>6260</v>
      </c>
      <c r="E8" s="16"/>
      <c r="F8" s="16"/>
      <c r="G8" s="16"/>
      <c r="H8" s="16"/>
      <c r="I8" s="16"/>
      <c r="J8" s="16"/>
    </row>
    <row r="9" spans="3:10" x14ac:dyDescent="0.25">
      <c r="C9" s="48" t="s">
        <v>5</v>
      </c>
      <c r="D9" s="47">
        <f>Caorso!D19+Trisaia!E88+Garigliano!D22+'Casaccia, Sede e Nucleco'!E22+Saluggia!E18+Trino!E17+Latina!E16</f>
        <v>6021</v>
      </c>
      <c r="E9" s="16"/>
      <c r="F9" s="16"/>
      <c r="G9" s="16"/>
      <c r="H9" s="16"/>
      <c r="I9" s="16"/>
      <c r="J9" s="16"/>
    </row>
    <row r="10" spans="3:10" x14ac:dyDescent="0.25">
      <c r="C10" s="48" t="s">
        <v>6</v>
      </c>
      <c r="D10" s="49">
        <f>Trisaia!E90+Garigliano!D26+'Casaccia, Sede e Nucleco'!E24+Latina!E17+Trisaia!E86</f>
        <v>1179</v>
      </c>
      <c r="E10" s="16"/>
      <c r="F10" s="16"/>
      <c r="G10" s="16"/>
      <c r="H10" s="16"/>
      <c r="I10" s="16"/>
      <c r="J10" s="16"/>
    </row>
    <row r="11" spans="3:10" s="16" customFormat="1" x14ac:dyDescent="0.25">
      <c r="C11" s="48" t="s">
        <v>116</v>
      </c>
      <c r="D11" s="49"/>
    </row>
    <row r="13" spans="3:10" x14ac:dyDescent="0.25">
      <c r="C13" s="46" t="s">
        <v>7</v>
      </c>
      <c r="D13" s="50">
        <f>Caorso!E14+Trisaia!F81+Garigliano!F16+'Casaccia, Sede e Nucleco'!F18+Saluggia!F13+Trino!F12+Latina!F11+'Bosco Marengo'!F9</f>
        <v>86800.031786627689</v>
      </c>
      <c r="E13" s="16"/>
      <c r="F13" s="16"/>
      <c r="G13" s="16"/>
      <c r="H13" s="16"/>
      <c r="I13" s="16"/>
      <c r="J13" s="16"/>
    </row>
    <row r="14" spans="3:10" x14ac:dyDescent="0.25">
      <c r="C14" s="46" t="s">
        <v>117</v>
      </c>
      <c r="D14" s="51">
        <f>Caorso!F14+Trisaia!G81+Garigliano!G16+'Casaccia, Sede e Nucleco'!H18+Saluggia!G13+Trino!G12+'Bosco Marengo'!G9+Latina!G11</f>
        <v>91134</v>
      </c>
      <c r="E14" s="16"/>
      <c r="F14" s="16"/>
      <c r="G14" s="16"/>
      <c r="H14" s="16"/>
      <c r="I14" s="16"/>
      <c r="J14" s="16"/>
    </row>
    <row r="15" spans="3:10" x14ac:dyDescent="0.25">
      <c r="C15" s="46" t="s">
        <v>120</v>
      </c>
      <c r="D15" s="63">
        <f>'Casaccia, Sede e Nucleco'!H16</f>
        <v>90000</v>
      </c>
    </row>
    <row r="17" spans="3:4" x14ac:dyDescent="0.25">
      <c r="C17" s="46" t="s">
        <v>121</v>
      </c>
      <c r="D17" s="51">
        <f>D14+D15</f>
        <v>181134</v>
      </c>
    </row>
  </sheetData>
  <sortState ref="C8:D12">
    <sortCondition descending="1" ref="D8"/>
  </sortState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0" sqref="D20"/>
    </sheetView>
  </sheetViews>
  <sheetFormatPr defaultRowHeight="15" x14ac:dyDescent="0.25"/>
  <cols>
    <col min="2" max="2" width="19.28515625" customWidth="1"/>
    <col min="3" max="3" width="41.7109375" customWidth="1"/>
    <col min="4" max="4" width="17.5703125" customWidth="1"/>
    <col min="5" max="5" width="19.140625" customWidth="1"/>
    <col min="6" max="6" width="23.5703125" customWidth="1"/>
    <col min="7" max="7" width="17.28515625" customWidth="1"/>
  </cols>
  <sheetData>
    <row r="3" spans="2:7" ht="19.5" thickBot="1" x14ac:dyDescent="0.35">
      <c r="B3" s="66" t="s">
        <v>8</v>
      </c>
      <c r="C3" s="66"/>
      <c r="D3" s="66"/>
      <c r="E3" s="66"/>
      <c r="F3" s="66"/>
      <c r="G3" s="66"/>
    </row>
    <row r="4" spans="2:7" x14ac:dyDescent="0.25">
      <c r="B4" s="67" t="s">
        <v>9</v>
      </c>
      <c r="C4" s="67" t="s">
        <v>10</v>
      </c>
      <c r="D4" s="67" t="s">
        <v>0</v>
      </c>
      <c r="E4" s="67" t="s">
        <v>11</v>
      </c>
      <c r="F4" s="67" t="s">
        <v>12</v>
      </c>
      <c r="G4" s="67" t="s">
        <v>13</v>
      </c>
    </row>
    <row r="5" spans="2:7" ht="15.75" thickBot="1" x14ac:dyDescent="0.3">
      <c r="B5" s="68"/>
      <c r="C5" s="68"/>
      <c r="D5" s="68"/>
      <c r="E5" s="68"/>
      <c r="F5" s="68"/>
      <c r="G5" s="68"/>
    </row>
    <row r="6" spans="2:7" ht="30.75" thickBot="1" x14ac:dyDescent="0.3">
      <c r="B6" s="1" t="s">
        <v>14</v>
      </c>
      <c r="C6" s="2" t="s">
        <v>15</v>
      </c>
      <c r="D6" s="2" t="s">
        <v>5</v>
      </c>
      <c r="E6" s="3">
        <v>60</v>
      </c>
      <c r="F6" s="4">
        <v>240</v>
      </c>
      <c r="G6" s="5">
        <v>43931</v>
      </c>
    </row>
    <row r="7" spans="2:7" ht="30.75" thickBot="1" x14ac:dyDescent="0.3">
      <c r="B7" s="1" t="s">
        <v>14</v>
      </c>
      <c r="C7" s="6" t="s">
        <v>16</v>
      </c>
      <c r="D7" s="2" t="s">
        <v>5</v>
      </c>
      <c r="E7" s="3">
        <v>60</v>
      </c>
      <c r="F7" s="4">
        <v>240</v>
      </c>
      <c r="G7" s="5">
        <v>43931</v>
      </c>
    </row>
    <row r="8" spans="2:7" ht="45.75" thickBot="1" x14ac:dyDescent="0.3">
      <c r="B8" s="1" t="s">
        <v>14</v>
      </c>
      <c r="C8" s="6" t="s">
        <v>17</v>
      </c>
      <c r="D8" s="2" t="s">
        <v>5</v>
      </c>
      <c r="E8" s="7">
        <v>50</v>
      </c>
      <c r="F8" s="4">
        <v>200</v>
      </c>
      <c r="G8" s="5">
        <v>43920</v>
      </c>
    </row>
    <row r="9" spans="2:7" ht="30.75" thickBot="1" x14ac:dyDescent="0.3">
      <c r="B9" s="1" t="s">
        <v>14</v>
      </c>
      <c r="C9" s="6" t="s">
        <v>18</v>
      </c>
      <c r="D9" s="2" t="s">
        <v>19</v>
      </c>
      <c r="E9" s="8">
        <v>10000</v>
      </c>
      <c r="F9" s="4">
        <v>8700</v>
      </c>
      <c r="G9" s="5">
        <v>43924</v>
      </c>
    </row>
    <row r="10" spans="2:7" ht="60.75" thickBot="1" x14ac:dyDescent="0.3">
      <c r="B10" s="1" t="s">
        <v>14</v>
      </c>
      <c r="C10" s="6" t="s">
        <v>20</v>
      </c>
      <c r="D10" s="9" t="s">
        <v>19</v>
      </c>
      <c r="E10" s="8">
        <v>2000</v>
      </c>
      <c r="F10" s="4">
        <v>1740</v>
      </c>
      <c r="G10" s="5">
        <v>43924</v>
      </c>
    </row>
    <row r="11" spans="2:7" x14ac:dyDescent="0.25">
      <c r="B11" s="69" t="s">
        <v>14</v>
      </c>
      <c r="C11" s="71" t="s">
        <v>21</v>
      </c>
      <c r="D11" s="10" t="s">
        <v>5</v>
      </c>
      <c r="E11" s="11">
        <v>1000</v>
      </c>
      <c r="F11" s="73">
        <v>12700</v>
      </c>
      <c r="G11" s="75">
        <v>43943</v>
      </c>
    </row>
    <row r="12" spans="2:7" ht="30" x14ac:dyDescent="0.25">
      <c r="B12" s="70"/>
      <c r="C12" s="72"/>
      <c r="D12" s="10" t="s">
        <v>19</v>
      </c>
      <c r="E12" s="11">
        <v>10000</v>
      </c>
      <c r="F12" s="74"/>
      <c r="G12" s="76"/>
    </row>
    <row r="13" spans="2:7" x14ac:dyDescent="0.25">
      <c r="B13" s="1"/>
      <c r="C13" s="1"/>
      <c r="D13" s="12"/>
      <c r="E13" s="1"/>
      <c r="F13" s="1"/>
      <c r="G13" s="1"/>
    </row>
    <row r="14" spans="2:7" x14ac:dyDescent="0.25">
      <c r="B14" s="1"/>
      <c r="C14" s="64" t="s">
        <v>22</v>
      </c>
      <c r="D14" s="65"/>
      <c r="E14" s="13">
        <f>SUM(E6:E13)</f>
        <v>23170</v>
      </c>
      <c r="F14" s="14">
        <f>SUM(F6:F13)</f>
        <v>23820</v>
      </c>
      <c r="G14" s="1"/>
    </row>
    <row r="19" spans="3:4" x14ac:dyDescent="0.25">
      <c r="C19" s="1" t="s">
        <v>103</v>
      </c>
      <c r="D19" s="1">
        <f>E6+E7+E8+E11</f>
        <v>1170</v>
      </c>
    </row>
    <row r="20" spans="3:4" x14ac:dyDescent="0.25">
      <c r="C20" s="1" t="s">
        <v>104</v>
      </c>
      <c r="D20" s="1">
        <f>E12+E10+E9</f>
        <v>22000</v>
      </c>
    </row>
  </sheetData>
  <mergeCells count="12">
    <mergeCell ref="C14:D14"/>
    <mergeCell ref="B3:G3"/>
    <mergeCell ref="B4:B5"/>
    <mergeCell ref="C4:C5"/>
    <mergeCell ref="D4:D5"/>
    <mergeCell ref="E4:E5"/>
    <mergeCell ref="F4:F5"/>
    <mergeCell ref="G4:G5"/>
    <mergeCell ref="B11:B12"/>
    <mergeCell ref="C11:C12"/>
    <mergeCell ref="F11:F12"/>
    <mergeCell ref="G11:G1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90"/>
  <sheetViews>
    <sheetView topLeftCell="B1" workbookViewId="0">
      <selection activeCell="D7" sqref="D7"/>
    </sheetView>
  </sheetViews>
  <sheetFormatPr defaultRowHeight="15" x14ac:dyDescent="0.25"/>
  <cols>
    <col min="3" max="3" width="14" customWidth="1"/>
    <col min="4" max="4" width="43.140625" customWidth="1"/>
    <col min="5" max="5" width="27" customWidth="1"/>
    <col min="6" max="6" width="19.140625" customWidth="1"/>
    <col min="7" max="7" width="24" customWidth="1"/>
    <col min="8" max="8" width="17.85546875" customWidth="1"/>
    <col min="9" max="9" width="30.140625" customWidth="1"/>
  </cols>
  <sheetData>
    <row r="3" spans="3:9" x14ac:dyDescent="0.25">
      <c r="C3" s="1" t="s">
        <v>9</v>
      </c>
      <c r="D3" s="1" t="s">
        <v>10</v>
      </c>
      <c r="E3" s="1" t="s">
        <v>0</v>
      </c>
      <c r="F3" s="1" t="s">
        <v>11</v>
      </c>
      <c r="G3" s="1" t="s">
        <v>23</v>
      </c>
      <c r="H3" s="1" t="s">
        <v>13</v>
      </c>
      <c r="I3" s="16"/>
    </row>
    <row r="4" spans="3:9" x14ac:dyDescent="0.25">
      <c r="C4" s="1"/>
      <c r="D4" s="1"/>
      <c r="E4" s="1"/>
      <c r="F4" s="1"/>
      <c r="G4" s="1"/>
      <c r="H4" s="1"/>
      <c r="I4" s="16"/>
    </row>
    <row r="5" spans="3:9" x14ac:dyDescent="0.25">
      <c r="C5" s="1" t="s">
        <v>24</v>
      </c>
      <c r="D5" s="1" t="s">
        <v>25</v>
      </c>
      <c r="E5" s="1" t="s">
        <v>26</v>
      </c>
      <c r="F5" s="60">
        <v>70</v>
      </c>
      <c r="G5" s="61">
        <v>63.7</v>
      </c>
      <c r="H5" s="43">
        <v>43906</v>
      </c>
      <c r="I5" s="16"/>
    </row>
    <row r="6" spans="3:9" x14ac:dyDescent="0.25">
      <c r="C6" s="1" t="s">
        <v>24</v>
      </c>
      <c r="D6" s="1" t="s">
        <v>27</v>
      </c>
      <c r="E6" s="1" t="s">
        <v>26</v>
      </c>
      <c r="F6" s="60">
        <v>10</v>
      </c>
      <c r="G6" s="61">
        <v>9.1</v>
      </c>
      <c r="H6" s="43">
        <v>43906</v>
      </c>
      <c r="I6" s="16"/>
    </row>
    <row r="7" spans="3:9" x14ac:dyDescent="0.25">
      <c r="C7" s="1" t="s">
        <v>24</v>
      </c>
      <c r="D7" s="1" t="s">
        <v>28</v>
      </c>
      <c r="E7" s="1" t="s">
        <v>26</v>
      </c>
      <c r="F7" s="60">
        <v>30</v>
      </c>
      <c r="G7" s="61">
        <v>27.3</v>
      </c>
      <c r="H7" s="43">
        <v>43907</v>
      </c>
      <c r="I7" s="16"/>
    </row>
    <row r="8" spans="3:9" x14ac:dyDescent="0.25">
      <c r="C8" s="1" t="s">
        <v>24</v>
      </c>
      <c r="D8" s="1" t="s">
        <v>29</v>
      </c>
      <c r="E8" s="1" t="s">
        <v>26</v>
      </c>
      <c r="F8" s="60">
        <v>50</v>
      </c>
      <c r="G8" s="61">
        <v>45.5</v>
      </c>
      <c r="H8" s="43">
        <v>43908</v>
      </c>
      <c r="I8" s="16"/>
    </row>
    <row r="9" spans="3:9" x14ac:dyDescent="0.25">
      <c r="C9" s="1" t="s">
        <v>24</v>
      </c>
      <c r="D9" s="1" t="s">
        <v>30</v>
      </c>
      <c r="E9" s="1" t="s">
        <v>26</v>
      </c>
      <c r="F9" s="60">
        <v>10</v>
      </c>
      <c r="G9" s="61">
        <v>9.1</v>
      </c>
      <c r="H9" s="43">
        <v>43908</v>
      </c>
      <c r="I9" s="16"/>
    </row>
    <row r="10" spans="3:9" x14ac:dyDescent="0.25">
      <c r="C10" s="1" t="s">
        <v>24</v>
      </c>
      <c r="D10" s="1" t="s">
        <v>31</v>
      </c>
      <c r="E10" s="1" t="s">
        <v>32</v>
      </c>
      <c r="F10" s="60">
        <v>2</v>
      </c>
      <c r="G10" s="61">
        <v>5.94</v>
      </c>
      <c r="H10" s="43">
        <v>43910</v>
      </c>
      <c r="I10" s="16"/>
    </row>
    <row r="11" spans="3:9" x14ac:dyDescent="0.25">
      <c r="C11" s="1" t="s">
        <v>24</v>
      </c>
      <c r="D11" s="1" t="s">
        <v>33</v>
      </c>
      <c r="E11" s="1" t="s">
        <v>26</v>
      </c>
      <c r="F11" s="60">
        <v>100</v>
      </c>
      <c r="G11" s="61">
        <v>91</v>
      </c>
      <c r="H11" s="43">
        <v>43910</v>
      </c>
      <c r="I11" s="16"/>
    </row>
    <row r="12" spans="3:9" x14ac:dyDescent="0.25">
      <c r="C12" s="1" t="s">
        <v>24</v>
      </c>
      <c r="D12" s="1" t="s">
        <v>33</v>
      </c>
      <c r="E12" s="1" t="s">
        <v>32</v>
      </c>
      <c r="F12" s="60">
        <v>5</v>
      </c>
      <c r="G12" s="61">
        <v>14.85</v>
      </c>
      <c r="H12" s="43">
        <v>43910</v>
      </c>
      <c r="I12" s="16"/>
    </row>
    <row r="13" spans="3:9" x14ac:dyDescent="0.25">
      <c r="C13" s="1" t="s">
        <v>24</v>
      </c>
      <c r="D13" s="1" t="s">
        <v>33</v>
      </c>
      <c r="E13" s="1" t="s">
        <v>34</v>
      </c>
      <c r="F13" s="60">
        <v>100</v>
      </c>
      <c r="G13" s="61">
        <v>410</v>
      </c>
      <c r="H13" s="43">
        <v>43910</v>
      </c>
      <c r="I13" s="16"/>
    </row>
    <row r="14" spans="3:9" x14ac:dyDescent="0.25">
      <c r="C14" s="1" t="s">
        <v>24</v>
      </c>
      <c r="D14" s="1" t="s">
        <v>33</v>
      </c>
      <c r="E14" s="1" t="s">
        <v>35</v>
      </c>
      <c r="F14" s="60">
        <v>20</v>
      </c>
      <c r="G14" s="61">
        <v>136.4</v>
      </c>
      <c r="H14" s="43">
        <v>43910</v>
      </c>
      <c r="I14" s="16"/>
    </row>
    <row r="15" spans="3:9" x14ac:dyDescent="0.25">
      <c r="C15" s="1" t="s">
        <v>24</v>
      </c>
      <c r="D15" s="1" t="s">
        <v>36</v>
      </c>
      <c r="E15" s="1" t="s">
        <v>26</v>
      </c>
      <c r="F15" s="60">
        <v>100</v>
      </c>
      <c r="G15" s="61">
        <v>91</v>
      </c>
      <c r="H15" s="43">
        <v>43916</v>
      </c>
      <c r="I15" s="16"/>
    </row>
    <row r="16" spans="3:9" x14ac:dyDescent="0.25">
      <c r="C16" s="1" t="s">
        <v>24</v>
      </c>
      <c r="D16" s="1" t="s">
        <v>36</v>
      </c>
      <c r="E16" s="1" t="s">
        <v>32</v>
      </c>
      <c r="F16" s="60">
        <v>4</v>
      </c>
      <c r="G16" s="61">
        <v>11.88</v>
      </c>
      <c r="H16" s="43">
        <v>43916</v>
      </c>
      <c r="I16" s="16"/>
    </row>
    <row r="17" spans="3:9" x14ac:dyDescent="0.25">
      <c r="C17" s="1" t="s">
        <v>24</v>
      </c>
      <c r="D17" s="1" t="s">
        <v>36</v>
      </c>
      <c r="E17" s="1" t="s">
        <v>34</v>
      </c>
      <c r="F17" s="60">
        <v>100</v>
      </c>
      <c r="G17" s="61">
        <v>410</v>
      </c>
      <c r="H17" s="43">
        <v>43916</v>
      </c>
      <c r="I17" s="16"/>
    </row>
    <row r="18" spans="3:9" x14ac:dyDescent="0.25">
      <c r="C18" s="1" t="s">
        <v>24</v>
      </c>
      <c r="D18" s="1" t="s">
        <v>36</v>
      </c>
      <c r="E18" s="1" t="s">
        <v>37</v>
      </c>
      <c r="F18" s="60">
        <v>20</v>
      </c>
      <c r="G18" s="61">
        <v>302.39999999999998</v>
      </c>
      <c r="H18" s="43">
        <v>43916</v>
      </c>
      <c r="I18" s="16"/>
    </row>
    <row r="19" spans="3:9" x14ac:dyDescent="0.25">
      <c r="C19" s="1" t="s">
        <v>24</v>
      </c>
      <c r="D19" s="1" t="s">
        <v>36</v>
      </c>
      <c r="E19" s="1" t="s">
        <v>38</v>
      </c>
      <c r="F19" s="60">
        <v>3500</v>
      </c>
      <c r="G19" s="61">
        <v>140</v>
      </c>
      <c r="H19" s="43">
        <v>43916</v>
      </c>
      <c r="I19" s="16"/>
    </row>
    <row r="20" spans="3:9" x14ac:dyDescent="0.25">
      <c r="C20" s="1" t="s">
        <v>24</v>
      </c>
      <c r="D20" s="1" t="s">
        <v>39</v>
      </c>
      <c r="E20" s="1" t="s">
        <v>26</v>
      </c>
      <c r="F20" s="60">
        <v>100</v>
      </c>
      <c r="G20" s="61">
        <v>91</v>
      </c>
      <c r="H20" s="43">
        <v>43916</v>
      </c>
      <c r="I20" s="16"/>
    </row>
    <row r="21" spans="3:9" x14ac:dyDescent="0.25">
      <c r="C21" s="1" t="s">
        <v>24</v>
      </c>
      <c r="D21" s="1" t="s">
        <v>39</v>
      </c>
      <c r="E21" s="1" t="s">
        <v>32</v>
      </c>
      <c r="F21" s="60">
        <v>4</v>
      </c>
      <c r="G21" s="61">
        <v>11.88</v>
      </c>
      <c r="H21" s="43">
        <v>43916</v>
      </c>
      <c r="I21" s="16"/>
    </row>
    <row r="22" spans="3:9" x14ac:dyDescent="0.25">
      <c r="C22" s="1" t="s">
        <v>24</v>
      </c>
      <c r="D22" s="1" t="s">
        <v>39</v>
      </c>
      <c r="E22" s="1" t="s">
        <v>34</v>
      </c>
      <c r="F22" s="60">
        <v>100</v>
      </c>
      <c r="G22" s="61">
        <v>410</v>
      </c>
      <c r="H22" s="43">
        <v>43916</v>
      </c>
      <c r="I22" s="16"/>
    </row>
    <row r="23" spans="3:9" x14ac:dyDescent="0.25">
      <c r="C23" s="1" t="s">
        <v>24</v>
      </c>
      <c r="D23" s="1" t="s">
        <v>39</v>
      </c>
      <c r="E23" s="1" t="s">
        <v>37</v>
      </c>
      <c r="F23" s="60">
        <v>20</v>
      </c>
      <c r="G23" s="61">
        <v>302.39999999999998</v>
      </c>
      <c r="H23" s="43">
        <v>43916</v>
      </c>
      <c r="I23" s="16"/>
    </row>
    <row r="24" spans="3:9" x14ac:dyDescent="0.25">
      <c r="C24" s="1" t="s">
        <v>24</v>
      </c>
      <c r="D24" s="1" t="s">
        <v>39</v>
      </c>
      <c r="E24" s="1" t="s">
        <v>38</v>
      </c>
      <c r="F24" s="60">
        <v>3500</v>
      </c>
      <c r="G24" s="61">
        <v>140</v>
      </c>
      <c r="H24" s="43">
        <v>43916</v>
      </c>
      <c r="I24" s="16"/>
    </row>
    <row r="25" spans="3:9" x14ac:dyDescent="0.25">
      <c r="C25" s="1" t="s">
        <v>24</v>
      </c>
      <c r="D25" s="1" t="s">
        <v>40</v>
      </c>
      <c r="E25" s="1" t="s">
        <v>41</v>
      </c>
      <c r="F25" s="60">
        <v>2</v>
      </c>
      <c r="G25" s="61">
        <v>57.5</v>
      </c>
      <c r="H25" s="43">
        <v>43916</v>
      </c>
      <c r="I25" s="16"/>
    </row>
    <row r="26" spans="3:9" x14ac:dyDescent="0.25">
      <c r="C26" s="1" t="s">
        <v>24</v>
      </c>
      <c r="D26" s="1" t="s">
        <v>27</v>
      </c>
      <c r="E26" s="1" t="s">
        <v>26</v>
      </c>
      <c r="F26" s="60">
        <v>20</v>
      </c>
      <c r="G26" s="61">
        <v>18.2</v>
      </c>
      <c r="H26" s="43">
        <v>43917</v>
      </c>
      <c r="I26" s="16"/>
    </row>
    <row r="27" spans="3:9" x14ac:dyDescent="0.25">
      <c r="C27" s="1" t="s">
        <v>24</v>
      </c>
      <c r="D27" s="1" t="s">
        <v>27</v>
      </c>
      <c r="E27" s="1" t="s">
        <v>34</v>
      </c>
      <c r="F27" s="60">
        <v>50</v>
      </c>
      <c r="G27" s="61">
        <v>205</v>
      </c>
      <c r="H27" s="43">
        <v>43921</v>
      </c>
      <c r="I27" s="16"/>
    </row>
    <row r="28" spans="3:9" x14ac:dyDescent="0.25">
      <c r="C28" s="1" t="s">
        <v>24</v>
      </c>
      <c r="D28" s="1" t="s">
        <v>27</v>
      </c>
      <c r="E28" s="1" t="s">
        <v>42</v>
      </c>
      <c r="F28" s="60">
        <v>100</v>
      </c>
      <c r="G28" s="61">
        <v>108</v>
      </c>
      <c r="H28" s="43">
        <v>43921</v>
      </c>
      <c r="I28" s="16"/>
    </row>
    <row r="29" spans="3:9" x14ac:dyDescent="0.25">
      <c r="C29" s="1" t="s">
        <v>24</v>
      </c>
      <c r="D29" s="1" t="s">
        <v>43</v>
      </c>
      <c r="E29" s="1" t="s">
        <v>19</v>
      </c>
      <c r="F29" s="60">
        <v>100</v>
      </c>
      <c r="G29" s="61">
        <v>87</v>
      </c>
      <c r="H29" s="43">
        <v>43924</v>
      </c>
      <c r="I29" s="17"/>
    </row>
    <row r="30" spans="3:9" x14ac:dyDescent="0.25">
      <c r="C30" s="1" t="s">
        <v>24</v>
      </c>
      <c r="D30" s="1" t="s">
        <v>43</v>
      </c>
      <c r="E30" s="1" t="s">
        <v>32</v>
      </c>
      <c r="F30" s="60">
        <v>20</v>
      </c>
      <c r="G30" s="61">
        <v>59.4</v>
      </c>
      <c r="H30" s="43">
        <v>43924</v>
      </c>
      <c r="I30" s="17"/>
    </row>
    <row r="31" spans="3:9" x14ac:dyDescent="0.25">
      <c r="C31" s="1" t="s">
        <v>24</v>
      </c>
      <c r="D31" s="1" t="s">
        <v>43</v>
      </c>
      <c r="E31" s="1" t="s">
        <v>34</v>
      </c>
      <c r="F31" s="60">
        <v>50</v>
      </c>
      <c r="G31" s="61">
        <v>205</v>
      </c>
      <c r="H31" s="43">
        <v>43924</v>
      </c>
      <c r="I31" s="17"/>
    </row>
    <row r="32" spans="3:9" x14ac:dyDescent="0.25">
      <c r="C32" s="1" t="s">
        <v>24</v>
      </c>
      <c r="D32" s="1" t="s">
        <v>44</v>
      </c>
      <c r="E32" s="1" t="s">
        <v>19</v>
      </c>
      <c r="F32" s="60">
        <v>100</v>
      </c>
      <c r="G32" s="61">
        <v>87</v>
      </c>
      <c r="H32" s="43">
        <v>43924</v>
      </c>
      <c r="I32" s="17"/>
    </row>
    <row r="33" spans="3:9" x14ac:dyDescent="0.25">
      <c r="C33" s="1" t="s">
        <v>24</v>
      </c>
      <c r="D33" s="1" t="s">
        <v>44</v>
      </c>
      <c r="E33" s="1" t="s">
        <v>32</v>
      </c>
      <c r="F33" s="60">
        <v>20</v>
      </c>
      <c r="G33" s="61">
        <v>59.4</v>
      </c>
      <c r="H33" s="43">
        <v>43924</v>
      </c>
      <c r="I33" s="17"/>
    </row>
    <row r="34" spans="3:9" x14ac:dyDescent="0.25">
      <c r="C34" s="1" t="s">
        <v>24</v>
      </c>
      <c r="D34" s="1" t="s">
        <v>44</v>
      </c>
      <c r="E34" s="1" t="s">
        <v>34</v>
      </c>
      <c r="F34" s="60">
        <v>50</v>
      </c>
      <c r="G34" s="61">
        <v>205</v>
      </c>
      <c r="H34" s="43">
        <v>43924</v>
      </c>
      <c r="I34" s="17"/>
    </row>
    <row r="35" spans="3:9" x14ac:dyDescent="0.25">
      <c r="C35" s="1" t="s">
        <v>24</v>
      </c>
      <c r="D35" s="1" t="s">
        <v>45</v>
      </c>
      <c r="E35" s="1" t="s">
        <v>19</v>
      </c>
      <c r="F35" s="60">
        <v>100</v>
      </c>
      <c r="G35" s="61">
        <v>87</v>
      </c>
      <c r="H35" s="43">
        <v>43924</v>
      </c>
      <c r="I35" s="17"/>
    </row>
    <row r="36" spans="3:9" x14ac:dyDescent="0.25">
      <c r="C36" s="1" t="s">
        <v>24</v>
      </c>
      <c r="D36" s="1" t="s">
        <v>45</v>
      </c>
      <c r="E36" s="1" t="s">
        <v>32</v>
      </c>
      <c r="F36" s="60">
        <v>20</v>
      </c>
      <c r="G36" s="61">
        <v>59.4</v>
      </c>
      <c r="H36" s="43">
        <v>43924</v>
      </c>
      <c r="I36" s="17"/>
    </row>
    <row r="37" spans="3:9" x14ac:dyDescent="0.25">
      <c r="C37" s="1" t="s">
        <v>24</v>
      </c>
      <c r="D37" s="1" t="s">
        <v>45</v>
      </c>
      <c r="E37" s="1" t="s">
        <v>34</v>
      </c>
      <c r="F37" s="60">
        <v>50</v>
      </c>
      <c r="G37" s="61">
        <v>205</v>
      </c>
      <c r="H37" s="43">
        <v>43924</v>
      </c>
      <c r="I37" s="17"/>
    </row>
    <row r="38" spans="3:9" x14ac:dyDescent="0.25">
      <c r="C38" s="1" t="s">
        <v>24</v>
      </c>
      <c r="D38" s="1" t="s">
        <v>46</v>
      </c>
      <c r="E38" s="1" t="s">
        <v>19</v>
      </c>
      <c r="F38" s="60">
        <v>100</v>
      </c>
      <c r="G38" s="61">
        <v>87</v>
      </c>
      <c r="H38" s="43">
        <v>43924</v>
      </c>
      <c r="I38" s="17"/>
    </row>
    <row r="39" spans="3:9" x14ac:dyDescent="0.25">
      <c r="C39" s="1" t="s">
        <v>24</v>
      </c>
      <c r="D39" s="1" t="s">
        <v>46</v>
      </c>
      <c r="E39" s="1" t="s">
        <v>32</v>
      </c>
      <c r="F39" s="60">
        <v>20</v>
      </c>
      <c r="G39" s="61">
        <v>59.4</v>
      </c>
      <c r="H39" s="43">
        <v>43924</v>
      </c>
      <c r="I39" s="17"/>
    </row>
    <row r="40" spans="3:9" x14ac:dyDescent="0.25">
      <c r="C40" s="1" t="s">
        <v>24</v>
      </c>
      <c r="D40" s="1" t="s">
        <v>46</v>
      </c>
      <c r="E40" s="1" t="s">
        <v>34</v>
      </c>
      <c r="F40" s="60">
        <v>50</v>
      </c>
      <c r="G40" s="61">
        <v>205</v>
      </c>
      <c r="H40" s="43">
        <v>43924</v>
      </c>
      <c r="I40" s="17"/>
    </row>
    <row r="41" spans="3:9" x14ac:dyDescent="0.25">
      <c r="C41" s="1" t="s">
        <v>24</v>
      </c>
      <c r="D41" s="1" t="s">
        <v>47</v>
      </c>
      <c r="E41" s="1" t="s">
        <v>19</v>
      </c>
      <c r="F41" s="60">
        <v>250</v>
      </c>
      <c r="G41" s="61">
        <v>217.5</v>
      </c>
      <c r="H41" s="43">
        <v>43924</v>
      </c>
      <c r="I41" s="17"/>
    </row>
    <row r="42" spans="3:9" x14ac:dyDescent="0.25">
      <c r="C42" s="1" t="s">
        <v>24</v>
      </c>
      <c r="D42" s="1" t="s">
        <v>47</v>
      </c>
      <c r="E42" s="1" t="s">
        <v>32</v>
      </c>
      <c r="F42" s="60">
        <v>4</v>
      </c>
      <c r="G42" s="61">
        <v>11.88</v>
      </c>
      <c r="H42" s="43">
        <v>43924</v>
      </c>
      <c r="I42" s="17"/>
    </row>
    <row r="43" spans="3:9" x14ac:dyDescent="0.25">
      <c r="C43" s="1" t="s">
        <v>24</v>
      </c>
      <c r="D43" s="1" t="s">
        <v>27</v>
      </c>
      <c r="E43" s="1" t="s">
        <v>19</v>
      </c>
      <c r="F43" s="60">
        <v>200</v>
      </c>
      <c r="G43" s="61">
        <v>174</v>
      </c>
      <c r="H43" s="43">
        <v>43924</v>
      </c>
      <c r="I43" s="17"/>
    </row>
    <row r="44" spans="3:9" x14ac:dyDescent="0.25">
      <c r="C44" s="1" t="s">
        <v>24</v>
      </c>
      <c r="D44" s="1" t="s">
        <v>27</v>
      </c>
      <c r="E44" s="1" t="s">
        <v>32</v>
      </c>
      <c r="F44" s="60">
        <v>10</v>
      </c>
      <c r="G44" s="61">
        <v>29.7</v>
      </c>
      <c r="H44" s="43">
        <v>43924</v>
      </c>
      <c r="I44" s="17"/>
    </row>
    <row r="45" spans="3:9" x14ac:dyDescent="0.25">
      <c r="C45" s="1" t="s">
        <v>24</v>
      </c>
      <c r="D45" s="1" t="s">
        <v>48</v>
      </c>
      <c r="E45" s="1" t="s">
        <v>19</v>
      </c>
      <c r="F45" s="60">
        <v>200</v>
      </c>
      <c r="G45" s="61">
        <v>174</v>
      </c>
      <c r="H45" s="43">
        <v>43927</v>
      </c>
      <c r="I45" s="17"/>
    </row>
    <row r="46" spans="3:9" x14ac:dyDescent="0.25">
      <c r="C46" s="1" t="s">
        <v>24</v>
      </c>
      <c r="D46" s="1" t="s">
        <v>48</v>
      </c>
      <c r="E46" s="1" t="s">
        <v>34</v>
      </c>
      <c r="F46" s="60">
        <v>50</v>
      </c>
      <c r="G46" s="61">
        <v>205</v>
      </c>
      <c r="H46" s="43">
        <v>43927</v>
      </c>
      <c r="I46" s="17"/>
    </row>
    <row r="47" spans="3:9" x14ac:dyDescent="0.25">
      <c r="C47" s="1" t="s">
        <v>24</v>
      </c>
      <c r="D47" s="1" t="s">
        <v>48</v>
      </c>
      <c r="E47" s="1" t="s">
        <v>32</v>
      </c>
      <c r="F47" s="60">
        <v>10</v>
      </c>
      <c r="G47" s="61">
        <v>29.7</v>
      </c>
      <c r="H47" s="43">
        <v>43927</v>
      </c>
      <c r="I47" s="17"/>
    </row>
    <row r="48" spans="3:9" x14ac:dyDescent="0.25">
      <c r="C48" s="1" t="s">
        <v>24</v>
      </c>
      <c r="D48" s="1" t="s">
        <v>36</v>
      </c>
      <c r="E48" s="1" t="s">
        <v>26</v>
      </c>
      <c r="F48" s="60">
        <v>50</v>
      </c>
      <c r="G48" s="61">
        <v>45.5</v>
      </c>
      <c r="H48" s="43">
        <v>43928</v>
      </c>
      <c r="I48" s="17"/>
    </row>
    <row r="49" spans="3:9" x14ac:dyDescent="0.25">
      <c r="C49" s="1" t="s">
        <v>24</v>
      </c>
      <c r="D49" s="1" t="s">
        <v>36</v>
      </c>
      <c r="E49" s="1" t="s">
        <v>19</v>
      </c>
      <c r="F49" s="60">
        <v>250</v>
      </c>
      <c r="G49" s="61">
        <v>217.5</v>
      </c>
      <c r="H49" s="43">
        <v>43928</v>
      </c>
      <c r="I49" s="17"/>
    </row>
    <row r="50" spans="3:9" x14ac:dyDescent="0.25">
      <c r="C50" s="1" t="s">
        <v>24</v>
      </c>
      <c r="D50" s="1" t="s">
        <v>36</v>
      </c>
      <c r="E50" s="1" t="s">
        <v>32</v>
      </c>
      <c r="F50" s="60">
        <v>15</v>
      </c>
      <c r="G50" s="61">
        <v>44.55</v>
      </c>
      <c r="H50" s="43">
        <v>43928</v>
      </c>
      <c r="I50" s="17"/>
    </row>
    <row r="51" spans="3:9" x14ac:dyDescent="0.25">
      <c r="C51" s="1" t="s">
        <v>24</v>
      </c>
      <c r="D51" s="1" t="s">
        <v>36</v>
      </c>
      <c r="E51" s="1" t="s">
        <v>34</v>
      </c>
      <c r="F51" s="60">
        <v>100</v>
      </c>
      <c r="G51" s="61">
        <v>410</v>
      </c>
      <c r="H51" s="43">
        <v>43928</v>
      </c>
      <c r="I51" s="17"/>
    </row>
    <row r="52" spans="3:9" x14ac:dyDescent="0.25">
      <c r="C52" s="1" t="s">
        <v>24</v>
      </c>
      <c r="D52" s="1" t="s">
        <v>36</v>
      </c>
      <c r="E52" s="1" t="s">
        <v>42</v>
      </c>
      <c r="F52" s="60">
        <v>250</v>
      </c>
      <c r="G52" s="61">
        <v>270</v>
      </c>
      <c r="H52" s="43">
        <v>43928</v>
      </c>
      <c r="I52" s="17"/>
    </row>
    <row r="53" spans="3:9" x14ac:dyDescent="0.25">
      <c r="C53" s="1" t="s">
        <v>24</v>
      </c>
      <c r="D53" s="1" t="s">
        <v>39</v>
      </c>
      <c r="E53" s="1" t="s">
        <v>26</v>
      </c>
      <c r="F53" s="60">
        <v>50</v>
      </c>
      <c r="G53" s="61">
        <v>45.5</v>
      </c>
      <c r="H53" s="43">
        <v>43928</v>
      </c>
      <c r="I53" s="17"/>
    </row>
    <row r="54" spans="3:9" x14ac:dyDescent="0.25">
      <c r="C54" s="1" t="s">
        <v>24</v>
      </c>
      <c r="D54" s="1" t="s">
        <v>39</v>
      </c>
      <c r="E54" s="1" t="s">
        <v>19</v>
      </c>
      <c r="F54" s="60">
        <v>250</v>
      </c>
      <c r="G54" s="61">
        <v>217.5</v>
      </c>
      <c r="H54" s="43">
        <v>43928</v>
      </c>
      <c r="I54" s="17"/>
    </row>
    <row r="55" spans="3:9" x14ac:dyDescent="0.25">
      <c r="C55" s="1" t="s">
        <v>24</v>
      </c>
      <c r="D55" s="1" t="s">
        <v>39</v>
      </c>
      <c r="E55" s="1" t="s">
        <v>32</v>
      </c>
      <c r="F55" s="60">
        <v>15</v>
      </c>
      <c r="G55" s="61">
        <v>44.55</v>
      </c>
      <c r="H55" s="43">
        <v>43928</v>
      </c>
      <c r="I55" s="17"/>
    </row>
    <row r="56" spans="3:9" x14ac:dyDescent="0.25">
      <c r="C56" s="1" t="s">
        <v>24</v>
      </c>
      <c r="D56" s="1" t="s">
        <v>39</v>
      </c>
      <c r="E56" s="1" t="s">
        <v>34</v>
      </c>
      <c r="F56" s="60">
        <v>100</v>
      </c>
      <c r="G56" s="61">
        <v>410</v>
      </c>
      <c r="H56" s="43">
        <v>43928</v>
      </c>
      <c r="I56" s="17"/>
    </row>
    <row r="57" spans="3:9" x14ac:dyDescent="0.25">
      <c r="C57" s="1" t="s">
        <v>24</v>
      </c>
      <c r="D57" s="1" t="s">
        <v>39</v>
      </c>
      <c r="E57" s="1" t="s">
        <v>42</v>
      </c>
      <c r="F57" s="60">
        <v>250</v>
      </c>
      <c r="G57" s="61">
        <v>270</v>
      </c>
      <c r="H57" s="43">
        <v>43928</v>
      </c>
      <c r="I57" s="17"/>
    </row>
    <row r="58" spans="3:9" x14ac:dyDescent="0.25">
      <c r="C58" s="1" t="s">
        <v>24</v>
      </c>
      <c r="D58" s="1" t="s">
        <v>33</v>
      </c>
      <c r="E58" s="1" t="s">
        <v>26</v>
      </c>
      <c r="F58" s="60">
        <v>50</v>
      </c>
      <c r="G58" s="61">
        <v>45.5</v>
      </c>
      <c r="H58" s="43">
        <v>43928</v>
      </c>
      <c r="I58" s="16"/>
    </row>
    <row r="59" spans="3:9" x14ac:dyDescent="0.25">
      <c r="C59" s="1" t="s">
        <v>24</v>
      </c>
      <c r="D59" s="1" t="s">
        <v>33</v>
      </c>
      <c r="E59" s="1" t="s">
        <v>19</v>
      </c>
      <c r="F59" s="60">
        <v>250</v>
      </c>
      <c r="G59" s="61">
        <v>217.5</v>
      </c>
      <c r="H59" s="43">
        <v>43928</v>
      </c>
      <c r="I59" s="16"/>
    </row>
    <row r="60" spans="3:9" x14ac:dyDescent="0.25">
      <c r="C60" s="1" t="s">
        <v>24</v>
      </c>
      <c r="D60" s="1" t="s">
        <v>33</v>
      </c>
      <c r="E60" s="1" t="s">
        <v>32</v>
      </c>
      <c r="F60" s="60">
        <v>15</v>
      </c>
      <c r="G60" s="61">
        <v>44.55</v>
      </c>
      <c r="H60" s="43">
        <v>43928</v>
      </c>
      <c r="I60" s="16"/>
    </row>
    <row r="61" spans="3:9" x14ac:dyDescent="0.25">
      <c r="C61" s="1" t="s">
        <v>24</v>
      </c>
      <c r="D61" s="1" t="s">
        <v>33</v>
      </c>
      <c r="E61" s="1" t="s">
        <v>34</v>
      </c>
      <c r="F61" s="60">
        <v>100</v>
      </c>
      <c r="G61" s="61">
        <v>410</v>
      </c>
      <c r="H61" s="43">
        <v>43928</v>
      </c>
      <c r="I61" s="16"/>
    </row>
    <row r="62" spans="3:9" x14ac:dyDescent="0.25">
      <c r="C62" s="1" t="s">
        <v>24</v>
      </c>
      <c r="D62" s="1" t="s">
        <v>33</v>
      </c>
      <c r="E62" s="1" t="s">
        <v>42</v>
      </c>
      <c r="F62" s="60">
        <v>250</v>
      </c>
      <c r="G62" s="61">
        <v>270</v>
      </c>
      <c r="H62" s="43">
        <v>43928</v>
      </c>
      <c r="I62" s="16"/>
    </row>
    <row r="63" spans="3:9" x14ac:dyDescent="0.25">
      <c r="C63" s="1" t="s">
        <v>24</v>
      </c>
      <c r="D63" s="1" t="s">
        <v>44</v>
      </c>
      <c r="E63" s="1" t="s">
        <v>32</v>
      </c>
      <c r="F63" s="60">
        <v>15</v>
      </c>
      <c r="G63" s="61">
        <v>44.55</v>
      </c>
      <c r="H63" s="43">
        <v>43929</v>
      </c>
      <c r="I63" s="16"/>
    </row>
    <row r="64" spans="3:9" x14ac:dyDescent="0.25">
      <c r="C64" s="1" t="s">
        <v>24</v>
      </c>
      <c r="D64" s="1" t="s">
        <v>49</v>
      </c>
      <c r="E64" s="1" t="s">
        <v>19</v>
      </c>
      <c r="F64" s="60">
        <v>200</v>
      </c>
      <c r="G64" s="61">
        <v>174</v>
      </c>
      <c r="H64" s="43">
        <v>43930</v>
      </c>
      <c r="I64" s="16"/>
    </row>
    <row r="65" spans="3:9" x14ac:dyDescent="0.25">
      <c r="C65" s="1" t="s">
        <v>24</v>
      </c>
      <c r="D65" s="1" t="s">
        <v>49</v>
      </c>
      <c r="E65" s="1" t="s">
        <v>32</v>
      </c>
      <c r="F65" s="60">
        <v>10</v>
      </c>
      <c r="G65" s="61">
        <v>29.7</v>
      </c>
      <c r="H65" s="43">
        <v>43930</v>
      </c>
      <c r="I65" s="16"/>
    </row>
    <row r="66" spans="3:9" x14ac:dyDescent="0.25">
      <c r="C66" s="1" t="s">
        <v>24</v>
      </c>
      <c r="D66" s="1" t="s">
        <v>49</v>
      </c>
      <c r="E66" s="1" t="s">
        <v>34</v>
      </c>
      <c r="F66" s="60">
        <v>50</v>
      </c>
      <c r="G66" s="61">
        <v>205</v>
      </c>
      <c r="H66" s="43">
        <v>43930</v>
      </c>
      <c r="I66" s="16"/>
    </row>
    <row r="67" spans="3:9" x14ac:dyDescent="0.25">
      <c r="C67" s="1" t="s">
        <v>24</v>
      </c>
      <c r="D67" s="1" t="s">
        <v>49</v>
      </c>
      <c r="E67" s="1" t="s">
        <v>42</v>
      </c>
      <c r="F67" s="60">
        <v>250</v>
      </c>
      <c r="G67" s="61">
        <v>270</v>
      </c>
      <c r="H67" s="43">
        <v>43930</v>
      </c>
      <c r="I67" s="16"/>
    </row>
    <row r="68" spans="3:9" x14ac:dyDescent="0.25">
      <c r="C68" s="1" t="s">
        <v>24</v>
      </c>
      <c r="D68" s="1" t="s">
        <v>46</v>
      </c>
      <c r="E68" s="1" t="s">
        <v>34</v>
      </c>
      <c r="F68" s="60">
        <v>125</v>
      </c>
      <c r="G68" s="61">
        <v>512.5</v>
      </c>
      <c r="H68" s="43">
        <v>43942</v>
      </c>
      <c r="I68" s="16"/>
    </row>
    <row r="69" spans="3:9" x14ac:dyDescent="0.25">
      <c r="C69" s="1" t="s">
        <v>24</v>
      </c>
      <c r="D69" s="1" t="s">
        <v>46</v>
      </c>
      <c r="E69" s="1" t="s">
        <v>42</v>
      </c>
      <c r="F69" s="60">
        <v>250</v>
      </c>
      <c r="G69" s="61">
        <v>270</v>
      </c>
      <c r="H69" s="43">
        <v>43942</v>
      </c>
      <c r="I69" s="16"/>
    </row>
    <row r="70" spans="3:9" x14ac:dyDescent="0.25">
      <c r="C70" s="1" t="s">
        <v>24</v>
      </c>
      <c r="D70" s="1" t="s">
        <v>46</v>
      </c>
      <c r="E70" s="1" t="s">
        <v>32</v>
      </c>
      <c r="F70" s="60">
        <v>10</v>
      </c>
      <c r="G70" s="61">
        <v>29.7</v>
      </c>
      <c r="H70" s="43">
        <v>43942</v>
      </c>
      <c r="I70" s="16"/>
    </row>
    <row r="71" spans="3:9" x14ac:dyDescent="0.25">
      <c r="C71" s="1" t="s">
        <v>24</v>
      </c>
      <c r="D71" s="1" t="s">
        <v>46</v>
      </c>
      <c r="E71" s="1" t="s">
        <v>35</v>
      </c>
      <c r="F71" s="60">
        <v>6</v>
      </c>
      <c r="G71" s="61">
        <v>40.92</v>
      </c>
      <c r="H71" s="43">
        <v>43942</v>
      </c>
      <c r="I71" s="16"/>
    </row>
    <row r="72" spans="3:9" s="16" customFormat="1" x14ac:dyDescent="0.25">
      <c r="C72" s="1" t="s">
        <v>24</v>
      </c>
      <c r="D72" s="1" t="s">
        <v>50</v>
      </c>
      <c r="E72" s="1" t="s">
        <v>19</v>
      </c>
      <c r="F72" s="60">
        <v>50</v>
      </c>
      <c r="G72" s="61">
        <v>43.5</v>
      </c>
      <c r="H72" s="43">
        <v>43951</v>
      </c>
    </row>
    <row r="73" spans="3:9" x14ac:dyDescent="0.25">
      <c r="C73" s="1" t="s">
        <v>24</v>
      </c>
      <c r="D73" s="1" t="s">
        <v>39</v>
      </c>
      <c r="E73" s="1" t="s">
        <v>35</v>
      </c>
      <c r="F73" s="60">
        <v>10</v>
      </c>
      <c r="G73" s="61">
        <v>68.2</v>
      </c>
      <c r="H73" s="43">
        <v>43964</v>
      </c>
      <c r="I73" s="16"/>
    </row>
    <row r="74" spans="3:9" s="16" customFormat="1" x14ac:dyDescent="0.25">
      <c r="C74" s="1" t="s">
        <v>24</v>
      </c>
      <c r="D74" s="1" t="s">
        <v>39</v>
      </c>
      <c r="E74" s="1" t="s">
        <v>34</v>
      </c>
      <c r="F74" s="60">
        <v>70.622335890878503</v>
      </c>
      <c r="G74" s="61">
        <v>409.6</v>
      </c>
      <c r="H74" s="43">
        <v>43964</v>
      </c>
    </row>
    <row r="75" spans="3:9" s="16" customFormat="1" x14ac:dyDescent="0.25">
      <c r="C75" s="1" t="s">
        <v>24</v>
      </c>
      <c r="D75" s="1" t="s">
        <v>39</v>
      </c>
      <c r="E75" s="1" t="s">
        <v>42</v>
      </c>
      <c r="F75" s="60">
        <v>67.508853976373501</v>
      </c>
      <c r="G75" s="61">
        <v>135</v>
      </c>
      <c r="H75" s="43">
        <v>43964</v>
      </c>
    </row>
    <row r="76" spans="3:9" s="16" customFormat="1" x14ac:dyDescent="0.25">
      <c r="C76" s="1" t="s">
        <v>24</v>
      </c>
      <c r="D76" s="1" t="s">
        <v>45</v>
      </c>
      <c r="E76" s="1" t="s">
        <v>19</v>
      </c>
      <c r="F76" s="60">
        <v>64.3953720618685</v>
      </c>
      <c r="G76" s="61">
        <v>87</v>
      </c>
      <c r="H76" s="43">
        <v>43964</v>
      </c>
    </row>
    <row r="77" spans="3:9" s="16" customFormat="1" x14ac:dyDescent="0.25">
      <c r="C77" s="1" t="s">
        <v>24</v>
      </c>
      <c r="D77" s="1" t="s">
        <v>45</v>
      </c>
      <c r="E77" s="1" t="s">
        <v>32</v>
      </c>
      <c r="F77" s="60">
        <v>61.281890147363498</v>
      </c>
      <c r="G77" s="61">
        <v>14.85</v>
      </c>
      <c r="H77" s="43">
        <v>43964</v>
      </c>
    </row>
    <row r="78" spans="3:9" s="16" customFormat="1" x14ac:dyDescent="0.25">
      <c r="C78" s="1" t="s">
        <v>24</v>
      </c>
      <c r="D78" s="1" t="s">
        <v>47</v>
      </c>
      <c r="E78" s="1" t="s">
        <v>19</v>
      </c>
      <c r="F78" s="60">
        <v>58.168408232858503</v>
      </c>
      <c r="G78" s="61">
        <v>43.5</v>
      </c>
      <c r="H78" s="43">
        <v>43969</v>
      </c>
    </row>
    <row r="79" spans="3:9" s="16" customFormat="1" x14ac:dyDescent="0.25">
      <c r="C79" s="1" t="s">
        <v>24</v>
      </c>
      <c r="D79" s="1" t="s">
        <v>51</v>
      </c>
      <c r="E79" s="1" t="s">
        <v>34</v>
      </c>
      <c r="F79" s="60">
        <v>55.054926318353502</v>
      </c>
      <c r="G79" s="61">
        <v>102.4</v>
      </c>
      <c r="H79" s="43">
        <v>43980</v>
      </c>
    </row>
    <row r="80" spans="3:9" s="16" customFormat="1" x14ac:dyDescent="0.25">
      <c r="C80" s="1"/>
      <c r="D80" s="1"/>
      <c r="E80" s="1"/>
      <c r="F80" s="60"/>
      <c r="G80" s="1"/>
      <c r="H80" s="43"/>
    </row>
    <row r="81" spans="3:9" s="16" customFormat="1" x14ac:dyDescent="0.25">
      <c r="C81" s="1" t="s">
        <v>52</v>
      </c>
      <c r="D81" s="1"/>
      <c r="E81" s="1"/>
      <c r="F81" s="60">
        <f>SUM(F5:F79)</f>
        <v>12769.031786627696</v>
      </c>
      <c r="G81" s="1">
        <f>SUM(G5:G79)</f>
        <v>10802.600000000002</v>
      </c>
      <c r="H81" s="43"/>
    </row>
    <row r="82" spans="3:9" x14ac:dyDescent="0.25">
      <c r="C82" s="16"/>
      <c r="D82" s="16"/>
      <c r="E82" s="16"/>
      <c r="F82" s="18"/>
      <c r="G82" s="15"/>
      <c r="H82" s="16"/>
      <c r="I82" s="16"/>
    </row>
    <row r="85" spans="3:9" x14ac:dyDescent="0.25">
      <c r="D85" s="1" t="s">
        <v>76</v>
      </c>
      <c r="E85" s="1">
        <v>2173</v>
      </c>
    </row>
    <row r="86" spans="3:9" x14ac:dyDescent="0.25">
      <c r="D86" s="1" t="s">
        <v>26</v>
      </c>
      <c r="E86" s="1">
        <v>640</v>
      </c>
    </row>
    <row r="87" spans="3:9" x14ac:dyDescent="0.25">
      <c r="D87" s="1" t="s">
        <v>105</v>
      </c>
      <c r="E87" s="1">
        <v>260</v>
      </c>
    </row>
    <row r="88" spans="3:9" x14ac:dyDescent="0.25">
      <c r="D88" s="1" t="s">
        <v>106</v>
      </c>
      <c r="E88" s="1">
        <v>1201</v>
      </c>
    </row>
    <row r="89" spans="3:9" x14ac:dyDescent="0.25">
      <c r="D89" s="1" t="s">
        <v>107</v>
      </c>
      <c r="E89" s="1">
        <v>8418</v>
      </c>
    </row>
    <row r="90" spans="3:9" x14ac:dyDescent="0.25">
      <c r="D90" s="1" t="s">
        <v>108</v>
      </c>
      <c r="E90" s="1">
        <v>78</v>
      </c>
    </row>
  </sheetData>
  <autoFilter ref="E3:E79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6"/>
  <sheetViews>
    <sheetView workbookViewId="0">
      <selection activeCell="I1" sqref="I1:I1048576"/>
    </sheetView>
  </sheetViews>
  <sheetFormatPr defaultRowHeight="15" x14ac:dyDescent="0.25"/>
  <cols>
    <col min="3" max="3" width="22.7109375" customWidth="1"/>
    <col min="4" max="4" width="27.140625" customWidth="1"/>
    <col min="5" max="5" width="25.5703125" customWidth="1"/>
    <col min="6" max="6" width="11.5703125" customWidth="1"/>
    <col min="7" max="7" width="17.85546875" customWidth="1"/>
    <col min="8" max="8" width="14.85546875" customWidth="1"/>
  </cols>
  <sheetData>
    <row r="3" spans="3:8" ht="15.75" thickBot="1" x14ac:dyDescent="0.3">
      <c r="C3" s="16"/>
      <c r="D3" s="16"/>
      <c r="E3" s="16"/>
      <c r="F3" s="16"/>
      <c r="G3" s="16"/>
      <c r="H3" s="16"/>
    </row>
    <row r="4" spans="3:8" x14ac:dyDescent="0.25">
      <c r="C4" s="67" t="s">
        <v>9</v>
      </c>
      <c r="D4" s="67" t="s">
        <v>10</v>
      </c>
      <c r="E4" s="67" t="s">
        <v>0</v>
      </c>
      <c r="F4" s="67" t="s">
        <v>11</v>
      </c>
      <c r="G4" s="67" t="s">
        <v>23</v>
      </c>
      <c r="H4" s="67" t="s">
        <v>13</v>
      </c>
    </row>
    <row r="5" spans="3:8" x14ac:dyDescent="0.25">
      <c r="C5" s="68"/>
      <c r="D5" s="68"/>
      <c r="E5" s="68"/>
      <c r="F5" s="68"/>
      <c r="G5" s="68"/>
      <c r="H5" s="68"/>
    </row>
    <row r="6" spans="3:8" ht="30" x14ac:dyDescent="0.25">
      <c r="C6" s="3" t="s">
        <v>53</v>
      </c>
      <c r="D6" s="19" t="s">
        <v>54</v>
      </c>
      <c r="E6" s="19" t="s">
        <v>55</v>
      </c>
      <c r="F6" s="3">
        <f>20*25</f>
        <v>500</v>
      </c>
      <c r="G6" s="4">
        <v>2050</v>
      </c>
      <c r="H6" s="5">
        <v>43930</v>
      </c>
    </row>
    <row r="7" spans="3:8" ht="30" x14ac:dyDescent="0.25">
      <c r="C7" s="3" t="s">
        <v>53</v>
      </c>
      <c r="D7" s="19" t="s">
        <v>54</v>
      </c>
      <c r="E7" s="19" t="s">
        <v>56</v>
      </c>
      <c r="F7" s="3">
        <f>50*100</f>
        <v>5000</v>
      </c>
      <c r="G7" s="4">
        <v>384.5</v>
      </c>
      <c r="H7" s="5">
        <v>43930</v>
      </c>
    </row>
    <row r="8" spans="3:8" ht="30" x14ac:dyDescent="0.25">
      <c r="C8" s="3" t="s">
        <v>53</v>
      </c>
      <c r="D8" s="19" t="s">
        <v>54</v>
      </c>
      <c r="E8" s="19" t="s">
        <v>57</v>
      </c>
      <c r="F8" s="3">
        <v>1</v>
      </c>
      <c r="G8" s="20">
        <v>68.2</v>
      </c>
      <c r="H8" s="5">
        <v>43930</v>
      </c>
    </row>
    <row r="9" spans="3:8" ht="45" x14ac:dyDescent="0.25">
      <c r="C9" s="3" t="s">
        <v>53</v>
      </c>
      <c r="D9" s="19">
        <f>8418+Garigliano!F9</f>
        <v>9468</v>
      </c>
      <c r="E9" s="21" t="s">
        <v>58</v>
      </c>
      <c r="F9" s="22">
        <f>3*175*2</f>
        <v>1050</v>
      </c>
      <c r="G9" s="20">
        <f>1.08*F9</f>
        <v>1134</v>
      </c>
      <c r="H9" s="23">
        <v>43930</v>
      </c>
    </row>
    <row r="10" spans="3:8" ht="30" x14ac:dyDescent="0.25">
      <c r="C10" s="3" t="s">
        <v>53</v>
      </c>
      <c r="D10" s="19" t="s">
        <v>54</v>
      </c>
      <c r="E10" s="19" t="s">
        <v>59</v>
      </c>
      <c r="F10" s="3">
        <f>3*100*2</f>
        <v>600</v>
      </c>
      <c r="G10" s="4">
        <f>1.45*600</f>
        <v>870</v>
      </c>
      <c r="H10" s="5">
        <v>43930</v>
      </c>
    </row>
    <row r="11" spans="3:8" ht="30" x14ac:dyDescent="0.25">
      <c r="C11" s="3" t="s">
        <v>53</v>
      </c>
      <c r="D11" s="19" t="s">
        <v>54</v>
      </c>
      <c r="E11" s="19" t="s">
        <v>60</v>
      </c>
      <c r="F11" s="3">
        <f>2*100*2</f>
        <v>400</v>
      </c>
      <c r="G11" s="4">
        <f>1.45*400</f>
        <v>580</v>
      </c>
      <c r="H11" s="5">
        <v>43930</v>
      </c>
    </row>
    <row r="12" spans="3:8" ht="30" x14ac:dyDescent="0.25">
      <c r="C12" s="3" t="s">
        <v>53</v>
      </c>
      <c r="D12" s="19" t="s">
        <v>54</v>
      </c>
      <c r="E12" s="19" t="s">
        <v>61</v>
      </c>
      <c r="F12" s="3">
        <v>1000</v>
      </c>
      <c r="G12" s="20">
        <f>0.87*1000</f>
        <v>870</v>
      </c>
      <c r="H12" s="5">
        <v>43930</v>
      </c>
    </row>
    <row r="13" spans="3:8" ht="30" x14ac:dyDescent="0.25">
      <c r="C13" s="3" t="s">
        <v>53</v>
      </c>
      <c r="D13" s="19" t="s">
        <v>62</v>
      </c>
      <c r="E13" s="19" t="s">
        <v>55</v>
      </c>
      <c r="F13" s="3">
        <f>4*25</f>
        <v>100</v>
      </c>
      <c r="G13" s="4">
        <v>410</v>
      </c>
      <c r="H13" s="5">
        <v>43930</v>
      </c>
    </row>
    <row r="14" spans="3:8" ht="30" x14ac:dyDescent="0.25">
      <c r="C14" s="3" t="s">
        <v>53</v>
      </c>
      <c r="D14" s="19" t="s">
        <v>62</v>
      </c>
      <c r="E14" s="19" t="s">
        <v>59</v>
      </c>
      <c r="F14" s="3">
        <f>100*2</f>
        <v>200</v>
      </c>
      <c r="G14" s="4">
        <f>1.45*200</f>
        <v>290</v>
      </c>
      <c r="H14" s="5">
        <v>43930</v>
      </c>
    </row>
    <row r="15" spans="3:8" x14ac:dyDescent="0.25">
      <c r="C15" s="3"/>
      <c r="D15" s="3"/>
      <c r="E15" s="19"/>
      <c r="F15" s="3"/>
      <c r="G15" s="1"/>
      <c r="H15" s="1"/>
    </row>
    <row r="16" spans="3:8" x14ac:dyDescent="0.25">
      <c r="C16" s="3"/>
      <c r="D16" s="77" t="s">
        <v>63</v>
      </c>
      <c r="E16" s="78"/>
      <c r="F16" s="24">
        <f>SUM(F6:F15)</f>
        <v>8851</v>
      </c>
      <c r="G16" s="14">
        <f>SUM(G6:G15)</f>
        <v>6656.7</v>
      </c>
      <c r="H16" s="1"/>
    </row>
    <row r="22" spans="3:4" x14ac:dyDescent="0.25">
      <c r="C22" s="1" t="s">
        <v>106</v>
      </c>
      <c r="D22" s="1">
        <f>F6+F13</f>
        <v>600</v>
      </c>
    </row>
    <row r="23" spans="3:4" x14ac:dyDescent="0.25">
      <c r="C23" s="1" t="s">
        <v>109</v>
      </c>
      <c r="D23" s="1">
        <f>F14+F11+F10+F9</f>
        <v>2250</v>
      </c>
    </row>
    <row r="24" spans="3:4" x14ac:dyDescent="0.25">
      <c r="C24" s="1" t="s">
        <v>105</v>
      </c>
      <c r="D24" s="1">
        <f>F7</f>
        <v>5000</v>
      </c>
    </row>
    <row r="25" spans="3:4" x14ac:dyDescent="0.25">
      <c r="C25" s="1" t="s">
        <v>110</v>
      </c>
      <c r="D25" s="1">
        <f>F12</f>
        <v>1000</v>
      </c>
    </row>
    <row r="26" spans="3:4" x14ac:dyDescent="0.25">
      <c r="C26" s="1" t="s">
        <v>108</v>
      </c>
      <c r="D26" s="1">
        <f>F8</f>
        <v>1</v>
      </c>
    </row>
  </sheetData>
  <mergeCells count="7">
    <mergeCell ref="G4:G5"/>
    <mergeCell ref="H4:H5"/>
    <mergeCell ref="D16:E16"/>
    <mergeCell ref="C4:C5"/>
    <mergeCell ref="D4:D5"/>
    <mergeCell ref="E4:E5"/>
    <mergeCell ref="F4:F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4"/>
  <sheetViews>
    <sheetView topLeftCell="D1" workbookViewId="0">
      <selection activeCell="D1" sqref="D1"/>
    </sheetView>
  </sheetViews>
  <sheetFormatPr defaultRowHeight="15" x14ac:dyDescent="0.25"/>
  <cols>
    <col min="3" max="3" width="28.140625" customWidth="1"/>
    <col min="4" max="4" width="54.28515625" customWidth="1"/>
    <col min="5" max="5" width="31.140625" customWidth="1"/>
    <col min="6" max="6" width="17.28515625" customWidth="1"/>
    <col min="7" max="7" width="21.7109375" hidden="1" customWidth="1"/>
    <col min="8" max="8" width="36" customWidth="1"/>
    <col min="9" max="9" width="13.42578125" customWidth="1"/>
  </cols>
  <sheetData>
    <row r="3" spans="3:9" ht="15.75" thickBot="1" x14ac:dyDescent="0.3">
      <c r="C3" s="16"/>
      <c r="D3" s="16"/>
      <c r="E3" s="16"/>
      <c r="F3" s="16"/>
      <c r="G3" s="16"/>
      <c r="H3" s="16"/>
      <c r="I3" s="16"/>
    </row>
    <row r="4" spans="3:9" ht="30" x14ac:dyDescent="0.25">
      <c r="C4" s="79" t="s">
        <v>9</v>
      </c>
      <c r="D4" s="79" t="s">
        <v>10</v>
      </c>
      <c r="E4" s="79" t="s">
        <v>113</v>
      </c>
      <c r="F4" s="81" t="s">
        <v>11</v>
      </c>
      <c r="G4" s="57" t="s">
        <v>64</v>
      </c>
      <c r="H4" s="79" t="s">
        <v>65</v>
      </c>
      <c r="I4" s="79" t="s">
        <v>13</v>
      </c>
    </row>
    <row r="5" spans="3:9" x14ac:dyDescent="0.25">
      <c r="C5" s="80"/>
      <c r="D5" s="80"/>
      <c r="E5" s="80"/>
      <c r="F5" s="82"/>
      <c r="G5" s="58" t="s">
        <v>66</v>
      </c>
      <c r="H5" s="80"/>
      <c r="I5" s="80"/>
    </row>
    <row r="6" spans="3:9" x14ac:dyDescent="0.25">
      <c r="C6" s="54" t="s">
        <v>67</v>
      </c>
      <c r="D6" s="26" t="s">
        <v>68</v>
      </c>
      <c r="E6" s="27" t="s">
        <v>69</v>
      </c>
      <c r="F6" s="28">
        <v>250</v>
      </c>
      <c r="G6" s="29">
        <v>4.0999999999999996</v>
      </c>
      <c r="H6" s="30">
        <f t="shared" ref="H6:H13" si="0">F6*G6</f>
        <v>1025</v>
      </c>
      <c r="I6" s="31">
        <v>43937</v>
      </c>
    </row>
    <row r="7" spans="3:9" x14ac:dyDescent="0.25">
      <c r="C7" s="54" t="s">
        <v>67</v>
      </c>
      <c r="D7" s="26" t="s">
        <v>68</v>
      </c>
      <c r="E7" s="27" t="s">
        <v>70</v>
      </c>
      <c r="F7" s="28">
        <v>50</v>
      </c>
      <c r="G7" s="29">
        <v>6.35</v>
      </c>
      <c r="H7" s="30">
        <f t="shared" si="0"/>
        <v>317.5</v>
      </c>
      <c r="I7" s="31">
        <v>43937</v>
      </c>
    </row>
    <row r="8" spans="3:9" x14ac:dyDescent="0.25">
      <c r="C8" s="54" t="s">
        <v>67</v>
      </c>
      <c r="D8" s="26" t="s">
        <v>68</v>
      </c>
      <c r="E8" s="27" t="s">
        <v>71</v>
      </c>
      <c r="F8" s="28">
        <v>90</v>
      </c>
      <c r="G8" s="29">
        <v>23.81</v>
      </c>
      <c r="H8" s="30">
        <f t="shared" si="0"/>
        <v>2142.9</v>
      </c>
      <c r="I8" s="31">
        <v>43937</v>
      </c>
    </row>
    <row r="9" spans="3:9" x14ac:dyDescent="0.25">
      <c r="C9" s="27" t="s">
        <v>72</v>
      </c>
      <c r="D9" s="32" t="s">
        <v>73</v>
      </c>
      <c r="E9" s="27" t="s">
        <v>69</v>
      </c>
      <c r="F9" s="28">
        <v>1000</v>
      </c>
      <c r="G9" s="33">
        <v>4.0999999999999996</v>
      </c>
      <c r="H9" s="34">
        <f t="shared" si="0"/>
        <v>4100</v>
      </c>
      <c r="I9" s="35">
        <v>43930</v>
      </c>
    </row>
    <row r="10" spans="3:9" s="16" customFormat="1" x14ac:dyDescent="0.25">
      <c r="C10" s="27" t="s">
        <v>72</v>
      </c>
      <c r="D10" s="32" t="s">
        <v>74</v>
      </c>
      <c r="E10" s="27" t="s">
        <v>69</v>
      </c>
      <c r="F10" s="28">
        <v>1000</v>
      </c>
      <c r="G10" s="33">
        <v>4.0999999999999996</v>
      </c>
      <c r="H10" s="34">
        <f t="shared" si="0"/>
        <v>4100</v>
      </c>
      <c r="I10" s="35">
        <v>43918</v>
      </c>
    </row>
    <row r="11" spans="3:9" s="16" customFormat="1" x14ac:dyDescent="0.25">
      <c r="C11" s="27" t="s">
        <v>72</v>
      </c>
      <c r="D11" s="32" t="s">
        <v>75</v>
      </c>
      <c r="E11" s="27" t="s">
        <v>76</v>
      </c>
      <c r="F11" s="28">
        <v>10000</v>
      </c>
      <c r="G11" s="33">
        <v>0.87</v>
      </c>
      <c r="H11" s="34">
        <f t="shared" si="0"/>
        <v>8700</v>
      </c>
      <c r="I11" s="35">
        <v>43924</v>
      </c>
    </row>
    <row r="12" spans="3:9" s="16" customFormat="1" x14ac:dyDescent="0.25">
      <c r="C12" s="27" t="s">
        <v>72</v>
      </c>
      <c r="D12" s="32" t="s">
        <v>77</v>
      </c>
      <c r="E12" s="27" t="s">
        <v>76</v>
      </c>
      <c r="F12" s="28">
        <v>10000</v>
      </c>
      <c r="G12" s="33">
        <v>0.87</v>
      </c>
      <c r="H12" s="34">
        <f t="shared" si="0"/>
        <v>8700</v>
      </c>
      <c r="I12" s="35">
        <v>43924</v>
      </c>
    </row>
    <row r="13" spans="3:9" s="16" customFormat="1" x14ac:dyDescent="0.25">
      <c r="C13" s="27" t="s">
        <v>72</v>
      </c>
      <c r="D13" s="32" t="s">
        <v>78</v>
      </c>
      <c r="E13" s="27" t="s">
        <v>76</v>
      </c>
      <c r="F13" s="28">
        <v>10000</v>
      </c>
      <c r="G13" s="33">
        <v>0.87</v>
      </c>
      <c r="H13" s="34">
        <f t="shared" si="0"/>
        <v>8700</v>
      </c>
      <c r="I13" s="35">
        <v>43924</v>
      </c>
    </row>
    <row r="14" spans="3:9" x14ac:dyDescent="0.25">
      <c r="C14" s="36" t="s">
        <v>79</v>
      </c>
      <c r="D14" s="26" t="s">
        <v>68</v>
      </c>
      <c r="E14" s="36" t="s">
        <v>80</v>
      </c>
      <c r="F14" s="37">
        <v>120</v>
      </c>
      <c r="G14" s="38">
        <v>0.87</v>
      </c>
      <c r="H14" s="34">
        <f>0.87*F14</f>
        <v>104.4</v>
      </c>
      <c r="I14" s="35">
        <v>43937</v>
      </c>
    </row>
    <row r="15" spans="3:9" x14ac:dyDescent="0.25">
      <c r="C15" s="36" t="s">
        <v>79</v>
      </c>
      <c r="D15" s="1" t="s">
        <v>81</v>
      </c>
      <c r="E15" s="36" t="s">
        <v>82</v>
      </c>
      <c r="F15" s="37">
        <v>100</v>
      </c>
      <c r="G15" s="38">
        <v>0.87</v>
      </c>
      <c r="H15" s="34">
        <f>0.87*F15</f>
        <v>87</v>
      </c>
      <c r="I15" s="35">
        <v>43935</v>
      </c>
    </row>
    <row r="16" spans="3:9" s="16" customFormat="1" ht="60" x14ac:dyDescent="0.25">
      <c r="C16" s="36"/>
      <c r="D16" s="1" t="s">
        <v>114</v>
      </c>
      <c r="E16" s="62" t="s">
        <v>115</v>
      </c>
      <c r="F16" s="37"/>
      <c r="G16" s="38"/>
      <c r="H16" s="34">
        <v>90000</v>
      </c>
      <c r="I16" s="35">
        <v>43929</v>
      </c>
    </row>
    <row r="17" spans="3:9" x14ac:dyDescent="0.25">
      <c r="C17" s="25"/>
      <c r="D17" s="40"/>
      <c r="E17" s="40"/>
      <c r="F17" s="40"/>
      <c r="G17" s="40"/>
      <c r="H17" s="40"/>
      <c r="I17" s="40"/>
    </row>
    <row r="18" spans="3:9" x14ac:dyDescent="0.25">
      <c r="C18" s="40"/>
      <c r="D18" s="64" t="s">
        <v>118</v>
      </c>
      <c r="E18" s="65"/>
      <c r="F18" s="41">
        <f>SUM(F6:F17)</f>
        <v>32610</v>
      </c>
      <c r="G18" s="40"/>
      <c r="H18" s="14">
        <f>SUM(H6:H15)</f>
        <v>37976.800000000003</v>
      </c>
      <c r="I18" s="40"/>
    </row>
    <row r="19" spans="3:9" x14ac:dyDescent="0.25">
      <c r="D19" s="83" t="s">
        <v>119</v>
      </c>
      <c r="E19" s="83"/>
      <c r="F19" s="1"/>
      <c r="G19" s="1"/>
      <c r="H19" s="14">
        <f>H18+H16</f>
        <v>127976.8</v>
      </c>
      <c r="I19" s="1"/>
    </row>
    <row r="22" spans="3:9" x14ac:dyDescent="0.25">
      <c r="D22" s="1" t="s">
        <v>106</v>
      </c>
      <c r="E22" s="59">
        <f>F6+F9+F10</f>
        <v>2250</v>
      </c>
    </row>
    <row r="23" spans="3:9" x14ac:dyDescent="0.25">
      <c r="D23" s="1" t="s">
        <v>19</v>
      </c>
      <c r="E23" s="59">
        <f>F11+F12+F13</f>
        <v>30000</v>
      </c>
    </row>
    <row r="24" spans="3:9" x14ac:dyDescent="0.25">
      <c r="D24" s="1" t="s">
        <v>108</v>
      </c>
      <c r="E24" s="59">
        <f>F7+F8+F14+F15</f>
        <v>360</v>
      </c>
    </row>
  </sheetData>
  <mergeCells count="8">
    <mergeCell ref="I4:I5"/>
    <mergeCell ref="D19:E19"/>
    <mergeCell ref="D18:E18"/>
    <mergeCell ref="C4:C5"/>
    <mergeCell ref="D4:D5"/>
    <mergeCell ref="E4:E5"/>
    <mergeCell ref="F4:F5"/>
    <mergeCell ref="H4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0"/>
  <sheetViews>
    <sheetView workbookViewId="0">
      <selection activeCell="I1" sqref="I1:I1048576"/>
    </sheetView>
  </sheetViews>
  <sheetFormatPr defaultRowHeight="15" x14ac:dyDescent="0.25"/>
  <cols>
    <col min="3" max="3" width="15.85546875" customWidth="1"/>
    <col min="4" max="4" width="57.85546875" customWidth="1"/>
    <col min="5" max="5" width="26.28515625" customWidth="1"/>
    <col min="7" max="7" width="16.28515625" customWidth="1"/>
    <col min="8" max="8" width="15.5703125" customWidth="1"/>
  </cols>
  <sheetData>
    <row r="3" spans="3:8" ht="15.75" thickBot="1" x14ac:dyDescent="0.3">
      <c r="C3" s="16"/>
      <c r="D3" s="16"/>
      <c r="E3" s="16"/>
      <c r="F3" s="16"/>
      <c r="G3" s="16"/>
      <c r="H3" s="16"/>
    </row>
    <row r="4" spans="3:8" x14ac:dyDescent="0.25">
      <c r="C4" s="67" t="s">
        <v>9</v>
      </c>
      <c r="D4" s="67" t="s">
        <v>10</v>
      </c>
      <c r="E4" s="67" t="s">
        <v>0</v>
      </c>
      <c r="F4" s="67" t="s">
        <v>11</v>
      </c>
      <c r="G4" s="67" t="s">
        <v>23</v>
      </c>
      <c r="H4" s="67" t="s">
        <v>13</v>
      </c>
    </row>
    <row r="5" spans="3:8" x14ac:dyDescent="0.25">
      <c r="C5" s="68"/>
      <c r="D5" s="68"/>
      <c r="E5" s="68"/>
      <c r="F5" s="68"/>
      <c r="G5" s="68"/>
      <c r="H5" s="68"/>
    </row>
    <row r="6" spans="3:8" x14ac:dyDescent="0.25">
      <c r="C6" s="1" t="s">
        <v>83</v>
      </c>
      <c r="D6" s="1" t="s">
        <v>84</v>
      </c>
      <c r="E6" s="1" t="s">
        <v>5</v>
      </c>
      <c r="F6" s="1">
        <v>100</v>
      </c>
      <c r="G6" s="42">
        <f>4.1*F6</f>
        <v>409.99999999999994</v>
      </c>
      <c r="H6" s="43">
        <v>43922</v>
      </c>
    </row>
    <row r="7" spans="3:8" x14ac:dyDescent="0.25">
      <c r="C7" s="1" t="s">
        <v>83</v>
      </c>
      <c r="D7" s="1" t="s">
        <v>85</v>
      </c>
      <c r="E7" s="1" t="s">
        <v>5</v>
      </c>
      <c r="F7" s="1">
        <v>100</v>
      </c>
      <c r="G7" s="42">
        <f>4.1*F7</f>
        <v>409.99999999999994</v>
      </c>
      <c r="H7" s="43">
        <v>43922</v>
      </c>
    </row>
    <row r="8" spans="3:8" x14ac:dyDescent="0.25">
      <c r="C8" s="1" t="s">
        <v>83</v>
      </c>
      <c r="D8" s="1" t="s">
        <v>84</v>
      </c>
      <c r="E8" s="1" t="s">
        <v>76</v>
      </c>
      <c r="F8" s="1">
        <v>900</v>
      </c>
      <c r="G8" s="42">
        <f>0.87*F8</f>
        <v>783</v>
      </c>
      <c r="H8" s="43">
        <v>43938</v>
      </c>
    </row>
    <row r="9" spans="3:8" x14ac:dyDescent="0.25">
      <c r="C9" s="1" t="s">
        <v>83</v>
      </c>
      <c r="D9" s="1" t="s">
        <v>84</v>
      </c>
      <c r="E9" s="1" t="s">
        <v>3</v>
      </c>
      <c r="F9" s="1">
        <v>2700</v>
      </c>
      <c r="G9" s="42">
        <f>1.45*F9</f>
        <v>3915</v>
      </c>
      <c r="H9" s="43">
        <v>43938</v>
      </c>
    </row>
    <row r="10" spans="3:8" x14ac:dyDescent="0.25">
      <c r="C10" s="1" t="s">
        <v>83</v>
      </c>
      <c r="D10" s="1" t="s">
        <v>86</v>
      </c>
      <c r="E10" s="1" t="s">
        <v>76</v>
      </c>
      <c r="F10" s="1">
        <v>100</v>
      </c>
      <c r="G10" s="42">
        <f>0.87*F10</f>
        <v>87</v>
      </c>
      <c r="H10" s="43">
        <v>43938</v>
      </c>
    </row>
    <row r="11" spans="3:8" x14ac:dyDescent="0.25">
      <c r="C11" s="1" t="s">
        <v>83</v>
      </c>
      <c r="D11" s="1" t="s">
        <v>86</v>
      </c>
      <c r="E11" s="1" t="s">
        <v>3</v>
      </c>
      <c r="F11" s="1">
        <v>300</v>
      </c>
      <c r="G11" s="42">
        <f>1.45*F11</f>
        <v>435</v>
      </c>
      <c r="H11" s="43">
        <v>43938</v>
      </c>
    </row>
    <row r="12" spans="3:8" x14ac:dyDescent="0.25">
      <c r="C12" s="1"/>
      <c r="D12" s="1"/>
      <c r="E12" s="1"/>
      <c r="F12" s="1"/>
      <c r="G12" s="1"/>
      <c r="H12" s="1"/>
    </row>
    <row r="13" spans="3:8" x14ac:dyDescent="0.25">
      <c r="C13" s="16"/>
      <c r="D13" s="44" t="s">
        <v>111</v>
      </c>
      <c r="E13" s="45"/>
      <c r="F13" s="13">
        <f>SUM(F6:F12)</f>
        <v>4200</v>
      </c>
      <c r="G13" s="14">
        <f>SUM(G6:G12)</f>
        <v>6040</v>
      </c>
      <c r="H13" s="1"/>
    </row>
    <row r="18" spans="4:5" x14ac:dyDescent="0.25">
      <c r="D18" s="1" t="s">
        <v>106</v>
      </c>
      <c r="E18" s="1">
        <f>F6+F7</f>
        <v>200</v>
      </c>
    </row>
    <row r="19" spans="4:5" x14ac:dyDescent="0.25">
      <c r="D19" s="1" t="s">
        <v>107</v>
      </c>
      <c r="E19" s="1">
        <f>F9+F11</f>
        <v>3000</v>
      </c>
    </row>
    <row r="20" spans="4:5" x14ac:dyDescent="0.25">
      <c r="D20" s="1" t="s">
        <v>110</v>
      </c>
      <c r="E20" s="1">
        <f>F8+F10</f>
        <v>1000</v>
      </c>
    </row>
  </sheetData>
  <mergeCells count="6">
    <mergeCell ref="H4:H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landscape" verticalDpi="0" r:id="rId1"/>
  <ignoredErrors>
    <ignoredError sqref="G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6"/>
  <sheetViews>
    <sheetView workbookViewId="0">
      <selection activeCell="I1" sqref="I1:I1048576"/>
    </sheetView>
  </sheetViews>
  <sheetFormatPr defaultRowHeight="15" x14ac:dyDescent="0.25"/>
  <cols>
    <col min="3" max="3" width="16.42578125" customWidth="1"/>
    <col min="4" max="4" width="27" customWidth="1"/>
    <col min="5" max="5" width="25" customWidth="1"/>
    <col min="6" max="6" width="20.28515625" customWidth="1"/>
    <col min="7" max="7" width="18" customWidth="1"/>
    <col min="8" max="8" width="22.140625" customWidth="1"/>
  </cols>
  <sheetData>
    <row r="3" spans="3:8" ht="15.75" thickBot="1" x14ac:dyDescent="0.3">
      <c r="C3" s="16"/>
      <c r="D3" s="16"/>
      <c r="E3" s="16"/>
      <c r="F3" s="16"/>
      <c r="G3" s="16"/>
      <c r="H3" s="16"/>
    </row>
    <row r="4" spans="3:8" x14ac:dyDescent="0.25">
      <c r="C4" s="67" t="s">
        <v>9</v>
      </c>
      <c r="D4" s="67" t="s">
        <v>10</v>
      </c>
      <c r="E4" s="67" t="s">
        <v>0</v>
      </c>
      <c r="F4" s="67" t="s">
        <v>11</v>
      </c>
      <c r="G4" s="67" t="s">
        <v>23</v>
      </c>
      <c r="H4" s="67" t="s">
        <v>13</v>
      </c>
    </row>
    <row r="5" spans="3:8" x14ac:dyDescent="0.25">
      <c r="C5" s="68"/>
      <c r="D5" s="68"/>
      <c r="E5" s="68"/>
      <c r="F5" s="68"/>
      <c r="G5" s="68"/>
      <c r="H5" s="68"/>
    </row>
    <row r="6" spans="3:8" x14ac:dyDescent="0.25">
      <c r="C6" s="1" t="s">
        <v>87</v>
      </c>
      <c r="D6" s="1" t="s">
        <v>88</v>
      </c>
      <c r="E6" s="1" t="s">
        <v>3</v>
      </c>
      <c r="F6" s="36">
        <f>+F8+F10</f>
        <v>100</v>
      </c>
      <c r="G6" s="38">
        <f>1.45*F6</f>
        <v>145</v>
      </c>
      <c r="H6" s="39">
        <v>43910</v>
      </c>
    </row>
    <row r="7" spans="3:8" x14ac:dyDescent="0.25">
      <c r="C7" s="1" t="s">
        <v>87</v>
      </c>
      <c r="D7" s="1" t="s">
        <v>88</v>
      </c>
      <c r="E7" s="1" t="s">
        <v>76</v>
      </c>
      <c r="F7" s="36">
        <v>1000</v>
      </c>
      <c r="G7" s="38">
        <f>0.87*F7</f>
        <v>870</v>
      </c>
      <c r="H7" s="39">
        <v>43924</v>
      </c>
    </row>
    <row r="8" spans="3:8" s="16" customFormat="1" x14ac:dyDescent="0.25">
      <c r="C8" s="1" t="s">
        <v>87</v>
      </c>
      <c r="D8" s="1" t="s">
        <v>89</v>
      </c>
      <c r="E8" s="1" t="s">
        <v>3</v>
      </c>
      <c r="F8" s="36">
        <v>25</v>
      </c>
      <c r="G8" s="38">
        <f>1.45*F8</f>
        <v>36.25</v>
      </c>
      <c r="H8" s="39">
        <v>43976</v>
      </c>
    </row>
    <row r="9" spans="3:8" s="16" customFormat="1" x14ac:dyDescent="0.25">
      <c r="C9" s="1" t="s">
        <v>87</v>
      </c>
      <c r="D9" s="1" t="s">
        <v>89</v>
      </c>
      <c r="E9" s="1" t="s">
        <v>90</v>
      </c>
      <c r="F9" s="36">
        <v>25</v>
      </c>
      <c r="G9" s="38">
        <f>F9*3</f>
        <v>75</v>
      </c>
      <c r="H9" s="39">
        <v>43976</v>
      </c>
    </row>
    <row r="10" spans="3:8" s="16" customFormat="1" x14ac:dyDescent="0.25">
      <c r="C10" s="1" t="s">
        <v>87</v>
      </c>
      <c r="D10" s="1" t="s">
        <v>91</v>
      </c>
      <c r="E10" s="1" t="s">
        <v>3</v>
      </c>
      <c r="F10" s="36">
        <v>75</v>
      </c>
      <c r="G10" s="38">
        <f t="shared" ref="G10" si="0">F10*3</f>
        <v>225</v>
      </c>
      <c r="H10" s="39">
        <v>43976</v>
      </c>
    </row>
    <row r="11" spans="3:8" x14ac:dyDescent="0.25">
      <c r="C11" s="1" t="s">
        <v>87</v>
      </c>
      <c r="D11" s="1" t="s">
        <v>91</v>
      </c>
      <c r="E11" s="1" t="s">
        <v>90</v>
      </c>
      <c r="F11" s="3">
        <v>75</v>
      </c>
      <c r="G11" s="38">
        <f>1.45*F11</f>
        <v>108.75</v>
      </c>
      <c r="H11" s="39">
        <v>43976</v>
      </c>
    </row>
    <row r="12" spans="3:8" x14ac:dyDescent="0.25">
      <c r="C12" s="1"/>
      <c r="D12" s="64" t="s">
        <v>92</v>
      </c>
      <c r="E12" s="65"/>
      <c r="F12" s="13">
        <f>SUM(F6:F11)</f>
        <v>1300</v>
      </c>
      <c r="G12" s="14">
        <f>SUM(G6:G11)</f>
        <v>1460</v>
      </c>
      <c r="H12" s="1"/>
    </row>
    <row r="16" spans="3:8" x14ac:dyDescent="0.25">
      <c r="D16" s="1" t="s">
        <v>107</v>
      </c>
      <c r="E16" s="1">
        <f>F6+F8+F10</f>
        <v>200</v>
      </c>
    </row>
    <row r="17" spans="4:5" x14ac:dyDescent="0.25">
      <c r="D17" s="1" t="s">
        <v>106</v>
      </c>
      <c r="E17" s="1">
        <f>F9+F11</f>
        <v>100</v>
      </c>
    </row>
    <row r="18" spans="4:5" x14ac:dyDescent="0.25">
      <c r="D18" s="1" t="s">
        <v>110</v>
      </c>
      <c r="E18" s="1">
        <f>F7</f>
        <v>1000</v>
      </c>
    </row>
    <row r="26" spans="4:5" x14ac:dyDescent="0.25">
      <c r="E26" s="56"/>
    </row>
  </sheetData>
  <mergeCells count="7">
    <mergeCell ref="G4:G5"/>
    <mergeCell ref="H4:H5"/>
    <mergeCell ref="D12:E12"/>
    <mergeCell ref="C4:C5"/>
    <mergeCell ref="D4:D5"/>
    <mergeCell ref="E4:E5"/>
    <mergeCell ref="F4:F5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7"/>
  <sheetViews>
    <sheetView workbookViewId="0">
      <selection activeCell="I1" sqref="I1:I1048576"/>
    </sheetView>
  </sheetViews>
  <sheetFormatPr defaultRowHeight="15" x14ac:dyDescent="0.25"/>
  <cols>
    <col min="2" max="2" width="9.42578125" customWidth="1"/>
    <col min="3" max="3" width="24.5703125" customWidth="1"/>
    <col min="4" max="4" width="36.42578125" customWidth="1"/>
    <col min="5" max="5" width="38.7109375" customWidth="1"/>
    <col min="6" max="6" width="13.140625" customWidth="1"/>
    <col min="7" max="7" width="15.140625" customWidth="1"/>
    <col min="8" max="8" width="15.28515625" customWidth="1"/>
  </cols>
  <sheetData>
    <row r="3" spans="3:8" ht="15.75" thickBot="1" x14ac:dyDescent="0.3">
      <c r="C3" s="16"/>
      <c r="D3" s="16"/>
      <c r="E3" s="16"/>
      <c r="F3" s="16"/>
      <c r="G3" s="16"/>
      <c r="H3" s="16"/>
    </row>
    <row r="4" spans="3:8" x14ac:dyDescent="0.25">
      <c r="C4" s="67" t="s">
        <v>9</v>
      </c>
      <c r="D4" s="67" t="s">
        <v>10</v>
      </c>
      <c r="E4" s="67" t="s">
        <v>0</v>
      </c>
      <c r="F4" s="67" t="s">
        <v>11</v>
      </c>
      <c r="G4" s="67" t="s">
        <v>23</v>
      </c>
      <c r="H4" s="67" t="s">
        <v>13</v>
      </c>
    </row>
    <row r="5" spans="3:8" x14ac:dyDescent="0.25">
      <c r="C5" s="68"/>
      <c r="D5" s="68"/>
      <c r="E5" s="68"/>
      <c r="F5" s="68"/>
      <c r="G5" s="68"/>
      <c r="H5" s="68"/>
    </row>
    <row r="6" spans="3:8" x14ac:dyDescent="0.25">
      <c r="C6" s="36" t="s">
        <v>93</v>
      </c>
      <c r="D6" s="36" t="s">
        <v>94</v>
      </c>
      <c r="E6" s="36" t="s">
        <v>95</v>
      </c>
      <c r="F6" s="36">
        <v>1000</v>
      </c>
      <c r="G6" s="38">
        <f>F6*0.87</f>
        <v>870</v>
      </c>
      <c r="H6" s="55">
        <v>43928</v>
      </c>
    </row>
    <row r="7" spans="3:8" x14ac:dyDescent="0.25">
      <c r="C7" s="36" t="s">
        <v>93</v>
      </c>
      <c r="D7" s="36" t="s">
        <v>94</v>
      </c>
      <c r="E7" s="36" t="s">
        <v>96</v>
      </c>
      <c r="F7" s="36">
        <v>500</v>
      </c>
      <c r="G7" s="38">
        <f>F7*4.1</f>
        <v>2050</v>
      </c>
      <c r="H7" s="55">
        <v>43928</v>
      </c>
    </row>
    <row r="8" spans="3:8" x14ac:dyDescent="0.25">
      <c r="C8" s="36" t="s">
        <v>93</v>
      </c>
      <c r="D8" s="36" t="s">
        <v>94</v>
      </c>
      <c r="E8" s="36" t="s">
        <v>97</v>
      </c>
      <c r="F8" s="36">
        <v>100</v>
      </c>
      <c r="G8" s="38">
        <v>250</v>
      </c>
      <c r="H8" s="55">
        <v>43942</v>
      </c>
    </row>
    <row r="9" spans="3:8" x14ac:dyDescent="0.25">
      <c r="C9" s="36" t="s">
        <v>93</v>
      </c>
      <c r="D9" s="36">
        <f>8475+Garigliano!F9+Garigliano!F10+Garigliano!F11+Garigliano!F14+Saluggia!F9+Saluggia!F11+Trino!F6+Trino!F8+Trino!F10</f>
        <v>13925</v>
      </c>
      <c r="E9" s="36" t="s">
        <v>95</v>
      </c>
      <c r="F9" s="36">
        <v>300</v>
      </c>
      <c r="G9" s="38">
        <f>F9*0.87</f>
        <v>261</v>
      </c>
      <c r="H9" s="55">
        <v>43944</v>
      </c>
    </row>
    <row r="10" spans="3:8" x14ac:dyDescent="0.25">
      <c r="C10" s="1"/>
      <c r="D10" s="1"/>
      <c r="E10" s="1"/>
      <c r="F10" s="1"/>
      <c r="G10" s="42"/>
      <c r="H10" s="1"/>
    </row>
    <row r="11" spans="3:8" x14ac:dyDescent="0.25">
      <c r="C11" s="1"/>
      <c r="D11" s="83" t="s">
        <v>98</v>
      </c>
      <c r="E11" s="83"/>
      <c r="F11" s="13">
        <f>SUM(F6:F10)</f>
        <v>1900</v>
      </c>
      <c r="G11" s="14">
        <f>SUM(G6:G10)</f>
        <v>3431</v>
      </c>
      <c r="H11" s="1"/>
    </row>
    <row r="15" spans="3:8" x14ac:dyDescent="0.25">
      <c r="D15" s="1" t="s">
        <v>110</v>
      </c>
      <c r="E15" s="1">
        <f>F6+F9</f>
        <v>1300</v>
      </c>
    </row>
    <row r="16" spans="3:8" x14ac:dyDescent="0.25">
      <c r="D16" s="1" t="s">
        <v>106</v>
      </c>
      <c r="E16" s="1">
        <f>F7</f>
        <v>500</v>
      </c>
    </row>
    <row r="17" spans="4:5" x14ac:dyDescent="0.25">
      <c r="D17" s="1" t="s">
        <v>108</v>
      </c>
      <c r="E17" s="1">
        <f>F8</f>
        <v>100</v>
      </c>
    </row>
  </sheetData>
  <mergeCells count="7">
    <mergeCell ref="G4:G5"/>
    <mergeCell ref="H4:H5"/>
    <mergeCell ref="D11:E11"/>
    <mergeCell ref="C4:C5"/>
    <mergeCell ref="D4:D5"/>
    <mergeCell ref="E4:E5"/>
    <mergeCell ref="F4:F5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9"/>
  <sheetViews>
    <sheetView workbookViewId="0">
      <selection activeCell="H17" sqref="H17"/>
    </sheetView>
  </sheetViews>
  <sheetFormatPr defaultRowHeight="15" x14ac:dyDescent="0.25"/>
  <cols>
    <col min="3" max="3" width="16.5703125" customWidth="1"/>
    <col min="4" max="4" width="30.42578125" customWidth="1"/>
    <col min="5" max="5" width="24.42578125" customWidth="1"/>
    <col min="6" max="6" width="17.42578125" customWidth="1"/>
    <col min="7" max="7" width="20.42578125" customWidth="1"/>
    <col min="8" max="8" width="19.42578125" customWidth="1"/>
  </cols>
  <sheetData>
    <row r="3" spans="3:8" ht="15.75" thickBot="1" x14ac:dyDescent="0.3">
      <c r="C3" s="16"/>
      <c r="D3" s="16"/>
      <c r="E3" s="16"/>
      <c r="F3" s="16"/>
      <c r="G3" s="16"/>
      <c r="H3" s="16"/>
    </row>
    <row r="4" spans="3:8" x14ac:dyDescent="0.25">
      <c r="C4" s="67" t="s">
        <v>9</v>
      </c>
      <c r="D4" s="67" t="s">
        <v>10</v>
      </c>
      <c r="E4" s="67" t="s">
        <v>0</v>
      </c>
      <c r="F4" s="67" t="s">
        <v>11</v>
      </c>
      <c r="G4" s="67" t="s">
        <v>23</v>
      </c>
      <c r="H4" s="67" t="s">
        <v>13</v>
      </c>
    </row>
    <row r="5" spans="3:8" x14ac:dyDescent="0.25">
      <c r="C5" s="68"/>
      <c r="D5" s="68"/>
      <c r="E5" s="68"/>
      <c r="F5" s="68"/>
      <c r="G5" s="68"/>
      <c r="H5" s="68"/>
    </row>
    <row r="6" spans="3:8" x14ac:dyDescent="0.25">
      <c r="C6" s="1" t="s">
        <v>99</v>
      </c>
      <c r="D6" s="1" t="s">
        <v>100</v>
      </c>
      <c r="E6" s="1" t="s">
        <v>76</v>
      </c>
      <c r="F6" s="36">
        <v>1000</v>
      </c>
      <c r="G6" s="38">
        <f>0.87*F6</f>
        <v>870</v>
      </c>
      <c r="H6" s="39">
        <v>43924</v>
      </c>
    </row>
    <row r="7" spans="3:8" x14ac:dyDescent="0.25">
      <c r="C7" s="1" t="s">
        <v>99</v>
      </c>
      <c r="D7" s="1" t="s">
        <v>100</v>
      </c>
      <c r="E7" s="1" t="s">
        <v>101</v>
      </c>
      <c r="F7" s="36">
        <v>1000</v>
      </c>
      <c r="G7" s="38">
        <f>7.69*10</f>
        <v>76.900000000000006</v>
      </c>
      <c r="H7" s="39">
        <v>43924</v>
      </c>
    </row>
    <row r="8" spans="3:8" s="16" customFormat="1" x14ac:dyDescent="0.25">
      <c r="C8" s="1"/>
      <c r="D8" s="52"/>
      <c r="E8" s="53"/>
      <c r="F8" s="36"/>
      <c r="G8" s="38"/>
      <c r="H8" s="39"/>
    </row>
    <row r="9" spans="3:8" x14ac:dyDescent="0.25">
      <c r="C9" s="1"/>
      <c r="D9" s="64" t="s">
        <v>102</v>
      </c>
      <c r="E9" s="65"/>
      <c r="F9" s="13">
        <f>SUM(F6:F7)</f>
        <v>2000</v>
      </c>
      <c r="G9" s="14">
        <f>SUM(G6:G7)</f>
        <v>946.9</v>
      </c>
      <c r="H9" s="1"/>
    </row>
  </sheetData>
  <mergeCells count="7">
    <mergeCell ref="G4:G5"/>
    <mergeCell ref="H4:H5"/>
    <mergeCell ref="D9:E9"/>
    <mergeCell ref="C4:C5"/>
    <mergeCell ref="D4:D5"/>
    <mergeCell ref="E4:E5"/>
    <mergeCell ref="F4:F5"/>
  </mergeCells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7CE013E0CED94FA0EE000FBE2A97E2" ma:contentTypeVersion="0" ma:contentTypeDescription="Create a new document." ma:contentTypeScope="" ma:versionID="e9935e22c94a5c3a137a3d0de1fc3be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6811AF-F4D0-4187-8497-EF74856014F4}"/>
</file>

<file path=customXml/itemProps2.xml><?xml version="1.0" encoding="utf-8"?>
<ds:datastoreItem xmlns:ds="http://schemas.openxmlformats.org/officeDocument/2006/customXml" ds:itemID="{4F239E47-C621-4B37-8BDE-3A7D1706E2A8}"/>
</file>

<file path=customXml/itemProps3.xml><?xml version="1.0" encoding="utf-8"?>
<ds:datastoreItem xmlns:ds="http://schemas.openxmlformats.org/officeDocument/2006/customXml" ds:itemID="{01CECFAB-770C-4107-B559-FFEFB85C18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Riepilogo generale</vt:lpstr>
      <vt:lpstr>Caorso</vt:lpstr>
      <vt:lpstr>Trisaia</vt:lpstr>
      <vt:lpstr>Garigliano</vt:lpstr>
      <vt:lpstr>Casaccia, Sede e Nucleco</vt:lpstr>
      <vt:lpstr>Saluggia</vt:lpstr>
      <vt:lpstr>Trino</vt:lpstr>
      <vt:lpstr>Latina</vt:lpstr>
      <vt:lpstr>Bosco Marengo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 Gianluca</dc:creator>
  <cp:keywords/>
  <dc:description/>
  <cp:lastModifiedBy>Gaeta Giorgia</cp:lastModifiedBy>
  <cp:revision/>
  <dcterms:created xsi:type="dcterms:W3CDTF">2020-04-23T10:08:41Z</dcterms:created>
  <dcterms:modified xsi:type="dcterms:W3CDTF">2020-07-17T09:09:25Z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0x010100DF7CE013E0CED94FA0EE000FBE2A97E2</vt:lpwstr>
  </property>
</Properties>
</file>